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1.xml" ContentType="application/vnd.openxmlformats-officedocument.spreadsheetml.queryTable+xml"/>
  <Override PartName="/xl/tables/table17.xml" ContentType="application/vnd.openxmlformats-officedocument.spreadsheetml.table+xml"/>
  <Override PartName="/xl/queryTables/queryTable2.xml" ContentType="application/vnd.openxmlformats-officedocument.spreadsheetml.queryTable+xml"/>
  <Override PartName="/xl/tables/table18.xml" ContentType="application/vnd.openxmlformats-officedocument.spreadsheetml.table+xml"/>
  <Override PartName="/xl/queryTables/queryTable3.xml" ContentType="application/vnd.openxmlformats-officedocument.spreadsheetml.queryTable+xml"/>
  <Override PartName="/xl/tables/table19.xml" ContentType="application/vnd.openxmlformats-officedocument.spreadsheetml.table+xml"/>
  <Override PartName="/xl/queryTables/queryTable4.xml" ContentType="application/vnd.openxmlformats-officedocument.spreadsheetml.queryTable+xml"/>
  <Override PartName="/xl/tables/table20.xml" ContentType="application/vnd.openxmlformats-officedocument.spreadsheetml.table+xml"/>
  <Override PartName="/xl/queryTables/queryTable5.xml" ContentType="application/vnd.openxmlformats-officedocument.spreadsheetml.queryTable+xml"/>
  <Override PartName="/xl/tables/table21.xml" ContentType="application/vnd.openxmlformats-officedocument.spreadsheetml.table+xml"/>
  <Override PartName="/xl/queryTables/queryTable6.xml" ContentType="application/vnd.openxmlformats-officedocument.spreadsheetml.queryTable+xml"/>
  <Override PartName="/xl/tables/table22.xml" ContentType="application/vnd.openxmlformats-officedocument.spreadsheetml.table+xml"/>
  <Override PartName="/xl/queryTables/queryTable7.xml" ContentType="application/vnd.openxmlformats-officedocument.spreadsheetml.queryTable+xml"/>
  <Override PartName="/xl/tables/table23.xml" ContentType="application/vnd.openxmlformats-officedocument.spreadsheetml.table+xml"/>
  <Override PartName="/xl/queryTables/queryTable8.xml" ContentType="application/vnd.openxmlformats-officedocument.spreadsheetml.queryTable+xml"/>
  <Override PartName="/xl/tables/table24.xml" ContentType="application/vnd.openxmlformats-officedocument.spreadsheetml.table+xml"/>
  <Override PartName="/xl/queryTables/queryTable9.xml" ContentType="application/vnd.openxmlformats-officedocument.spreadsheetml.queryTable+xml"/>
  <Override PartName="/xl/tables/table25.xml" ContentType="application/vnd.openxmlformats-officedocument.spreadsheetml.table+xml"/>
  <Override PartName="/xl/queryTables/queryTable10.xml" ContentType="application/vnd.openxmlformats-officedocument.spreadsheetml.queryTable+xml"/>
  <Override PartName="/xl/tables/table26.xml" ContentType="application/vnd.openxmlformats-officedocument.spreadsheetml.table+xml"/>
  <Override PartName="/xl/queryTables/queryTable11.xml" ContentType="application/vnd.openxmlformats-officedocument.spreadsheetml.queryTable+xml"/>
  <Override PartName="/xl/tables/table27.xml" ContentType="application/vnd.openxmlformats-officedocument.spreadsheetml.table+xml"/>
  <Override PartName="/xl/queryTables/queryTable12.xml" ContentType="application/vnd.openxmlformats-officedocument.spreadsheetml.queryTable+xml"/>
  <Override PartName="/xl/tables/table28.xml" ContentType="application/vnd.openxmlformats-officedocument.spreadsheetml.table+xml"/>
  <Override PartName="/xl/queryTables/queryTable13.xml" ContentType="application/vnd.openxmlformats-officedocument.spreadsheetml.queryTable+xml"/>
  <Override PartName="/xl/tables/table29.xml" ContentType="application/vnd.openxmlformats-officedocument.spreadsheetml.table+xml"/>
  <Override PartName="/xl/queryTables/queryTable14.xml" ContentType="application/vnd.openxmlformats-officedocument.spreadsheetml.queryTable+xml"/>
  <Override PartName="/xl/tables/table30.xml" ContentType="application/vnd.openxmlformats-officedocument.spreadsheetml.table+xml"/>
  <Override PartName="/xl/queryTables/queryTable15.xml" ContentType="application/vnd.openxmlformats-officedocument.spreadsheetml.queryTable+xml"/>
  <Override PartName="/xl/tables/table31.xml" ContentType="application/vnd.openxmlformats-officedocument.spreadsheetml.table+xml"/>
  <Override PartName="/xl/queryTables/queryTable16.xml" ContentType="application/vnd.openxmlformats-officedocument.spreadsheetml.queryTable+xml"/>
  <Override PartName="/xl/tables/table32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ts web\cvrp\"/>
    </mc:Choice>
  </mc:AlternateContent>
  <xr:revisionPtr revIDLastSave="0" documentId="13_ncr:1_{C1A27BEF-9AEB-4DD0-A63E-4CEFF584E089}" xr6:coauthVersionLast="47" xr6:coauthVersionMax="47" xr10:uidLastSave="{00000000-0000-0000-0000-000000000000}"/>
  <bookViews>
    <workbookView xWindow="-120" yWindow="-120" windowWidth="29040" windowHeight="15840" tabRatio="829" xr2:uid="{F36E4A53-DE61-4EE0-890A-EC15753B6C50}"/>
  </bookViews>
  <sheets>
    <sheet name="Analyse fitness" sheetId="19" r:id="rId1"/>
    <sheet name="Tb.crois.dyn1" sheetId="53" r:id="rId2"/>
    <sheet name="Tb.crois.dyn2" sheetId="59" r:id="rId3"/>
    <sheet name="Analyse tps exec" sheetId="48" r:id="rId4"/>
    <sheet name="Analyse nb vehicules" sheetId="60" r:id="rId5"/>
    <sheet name="Tabou_1000_1" sheetId="31" r:id="rId6"/>
    <sheet name="Tabou_1000_10" sheetId="32" r:id="rId7"/>
    <sheet name="Tabou_1000_20" sheetId="33" r:id="rId8"/>
    <sheet name="Tabou_1000_30" sheetId="34" r:id="rId9"/>
    <sheet name="Tabou_10000_1" sheetId="35" r:id="rId10"/>
    <sheet name="Tabou_10000_10" sheetId="36" r:id="rId11"/>
    <sheet name="Tabou_10000_20" sheetId="37" r:id="rId12"/>
    <sheet name="Tabou_10000_30" sheetId="38" r:id="rId13"/>
    <sheet name="Recuit simulé_10000_0 5_10" sheetId="39" r:id="rId14"/>
    <sheet name="Recuit simulé_10000_0 5_50" sheetId="40" r:id="rId15"/>
    <sheet name="Recuit simulé_10000_0 5_250" sheetId="41" r:id="rId16"/>
    <sheet name="Recuit simulé_10000_0 7_10" sheetId="42" r:id="rId17"/>
    <sheet name="Recuit simulé_10000_0 7_50" sheetId="43" r:id="rId18"/>
    <sheet name="Recuit simulé_10000_0 7_250" sheetId="44" r:id="rId19"/>
    <sheet name="Recuit simulé_10000_0 9_10" sheetId="45" r:id="rId20"/>
    <sheet name="Recuit simulé_10000_0 9_50" sheetId="46" r:id="rId21"/>
    <sheet name="Recuit simulé_10000_0 9_250" sheetId="47" r:id="rId22"/>
  </sheets>
  <definedNames>
    <definedName name="DonnéesExternes_1" localSheetId="13" hidden="1">'Recuit simulé_10000_0 5_10'!$A$1:$L$29</definedName>
    <definedName name="DonnéesExternes_1" localSheetId="15" hidden="1">'Recuit simulé_10000_0 5_250'!$A$1:$L$29</definedName>
    <definedName name="DonnéesExternes_1" localSheetId="14" hidden="1">'Recuit simulé_10000_0 5_50'!$A$1:$L$29</definedName>
    <definedName name="DonnéesExternes_1" localSheetId="16" hidden="1">'Recuit simulé_10000_0 7_10'!$A$1:$L$29</definedName>
    <definedName name="DonnéesExternes_1" localSheetId="18" hidden="1">'Recuit simulé_10000_0 7_250'!$A$1:$L$29</definedName>
    <definedName name="DonnéesExternes_1" localSheetId="17" hidden="1">'Recuit simulé_10000_0 7_50'!$A$1:$L$29</definedName>
    <definedName name="DonnéesExternes_1" localSheetId="19" hidden="1">'Recuit simulé_10000_0 9_10'!$A$1:$L$29</definedName>
    <definedName name="DonnéesExternes_1" localSheetId="21" hidden="1">'Recuit simulé_10000_0 9_250'!$A$1:$L$29</definedName>
    <definedName name="DonnéesExternes_1" localSheetId="20" hidden="1">'Recuit simulé_10000_0 9_50'!$A$1:$L$29</definedName>
    <definedName name="DonnéesExternes_1" localSheetId="5" hidden="1">Tabou_1000_1!$A$1:$K$29</definedName>
    <definedName name="DonnéesExternes_1" localSheetId="10" hidden="1">Tabou_10000_10!$A$1:$K$29</definedName>
    <definedName name="DonnéesExternes_1" localSheetId="11" hidden="1">Tabou_10000_20!$A$1:$K$29</definedName>
    <definedName name="DonnéesExternes_1" localSheetId="12" hidden="1">Tabou_10000_30!$A$1:$K$29</definedName>
    <definedName name="DonnéesExternes_2" localSheetId="6" hidden="1">Tabou_1000_10!$A$1:$K$29</definedName>
    <definedName name="DonnéesExternes_3" localSheetId="7" hidden="1">Tabou_1000_20!$A$1:$K$29</definedName>
    <definedName name="DonnéesExternes_4" localSheetId="8" hidden="1">Tabou_1000_30!$A$1:$K$29</definedName>
    <definedName name="DonnéesExternes_5" localSheetId="9" hidden="1">Tabou_10000_1!$A$1:$K$29</definedName>
  </definedNames>
  <calcPr calcId="191029"/>
  <pivotCaches>
    <pivotCache cacheId="0" r:id="rId23"/>
    <pivotCache cacheId="1" r:id="rId24"/>
    <pivotCache cacheId="2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47" l="1"/>
  <c r="I30" i="44"/>
  <c r="I30" i="41"/>
  <c r="I30" i="45"/>
  <c r="I30" i="42"/>
  <c r="I30" i="39"/>
  <c r="I30" i="43"/>
  <c r="I30" i="40"/>
  <c r="Q98" i="60"/>
  <c r="T92" i="60"/>
  <c r="T93" i="60"/>
  <c r="T94" i="60"/>
  <c r="T91" i="60"/>
  <c r="R95" i="60"/>
  <c r="S95" i="60"/>
  <c r="Q95" i="60"/>
  <c r="D123" i="60"/>
  <c r="D124" i="60"/>
  <c r="D122" i="60"/>
  <c r="D121" i="60"/>
  <c r="C125" i="60"/>
  <c r="B125" i="60"/>
  <c r="AO4" i="60"/>
  <c r="AO5" i="60"/>
  <c r="AO6" i="60"/>
  <c r="AO7" i="60"/>
  <c r="AO8" i="60"/>
  <c r="AO9" i="60"/>
  <c r="AO21" i="60"/>
  <c r="AO10" i="60"/>
  <c r="AO22" i="60"/>
  <c r="AO11" i="60"/>
  <c r="AO12" i="60"/>
  <c r="AO23" i="60"/>
  <c r="AO13" i="60"/>
  <c r="AO14" i="60"/>
  <c r="AO24" i="60"/>
  <c r="AO25" i="60"/>
  <c r="AO15" i="60"/>
  <c r="AO26" i="60"/>
  <c r="AO16" i="60"/>
  <c r="AO17" i="60"/>
  <c r="AO27" i="60"/>
  <c r="AO18" i="60"/>
  <c r="AO28" i="60"/>
  <c r="AO29" i="60"/>
  <c r="AO19" i="60"/>
  <c r="AO30" i="60"/>
  <c r="AO20" i="60"/>
  <c r="AO31" i="60"/>
  <c r="AO32" i="60"/>
  <c r="AO33" i="60"/>
  <c r="AO34" i="60"/>
  <c r="AO35" i="60"/>
  <c r="AO36" i="60"/>
  <c r="AO37" i="60"/>
  <c r="AO38" i="60"/>
  <c r="AO51" i="60"/>
  <c r="AO39" i="60"/>
  <c r="AO52" i="60"/>
  <c r="AO40" i="60"/>
  <c r="AO53" i="60"/>
  <c r="AO54" i="60"/>
  <c r="AO41" i="60"/>
  <c r="AO42" i="60"/>
  <c r="AO57" i="60"/>
  <c r="AO55" i="60"/>
  <c r="AO43" i="60"/>
  <c r="AO58" i="60"/>
  <c r="AO44" i="60"/>
  <c r="AO45" i="60"/>
  <c r="AO46" i="60"/>
  <c r="AO47" i="60"/>
  <c r="AO56" i="60"/>
  <c r="AO48" i="60"/>
  <c r="AO49" i="60"/>
  <c r="AO50" i="60"/>
  <c r="AO59" i="60"/>
  <c r="AO60" i="60"/>
  <c r="AO61" i="60"/>
  <c r="AO62" i="60"/>
  <c r="AO63" i="60"/>
  <c r="AO64" i="60"/>
  <c r="AO65" i="60"/>
  <c r="AO81" i="60"/>
  <c r="AO82" i="60"/>
  <c r="AO66" i="60"/>
  <c r="AO67" i="60"/>
  <c r="AO68" i="60"/>
  <c r="AO69" i="60"/>
  <c r="AO70" i="60"/>
  <c r="AO71" i="60"/>
  <c r="AO83" i="60"/>
  <c r="AO84" i="60"/>
  <c r="AO72" i="60"/>
  <c r="AO73" i="60"/>
  <c r="AO85" i="60"/>
  <c r="AO74" i="60"/>
  <c r="AO75" i="60"/>
  <c r="AO86" i="60"/>
  <c r="AO87" i="60"/>
  <c r="AO76" i="60"/>
  <c r="AO77" i="60"/>
  <c r="AO78" i="60"/>
  <c r="AO79" i="60"/>
  <c r="AO80" i="60"/>
  <c r="AD18" i="60"/>
  <c r="AD4" i="60"/>
  <c r="AD5" i="60"/>
  <c r="AD6" i="60"/>
  <c r="AD7" i="60"/>
  <c r="AD8" i="60"/>
  <c r="AD19" i="60"/>
  <c r="AD20" i="60"/>
  <c r="AD21" i="60"/>
  <c r="AD9" i="60"/>
  <c r="AD10" i="60"/>
  <c r="AD22" i="60"/>
  <c r="AD23" i="60"/>
  <c r="AD11" i="60"/>
  <c r="AD24" i="60"/>
  <c r="AD30" i="60"/>
  <c r="AD12" i="60"/>
  <c r="AD25" i="60"/>
  <c r="AD31" i="60"/>
  <c r="AD26" i="60"/>
  <c r="AD13" i="60"/>
  <c r="AD27" i="60"/>
  <c r="AD14" i="60"/>
  <c r="AD15" i="60"/>
  <c r="AD28" i="60"/>
  <c r="AD16" i="60"/>
  <c r="AD29" i="60"/>
  <c r="AD17" i="60"/>
  <c r="AD32" i="60"/>
  <c r="AD33" i="60"/>
  <c r="AD34" i="60"/>
  <c r="AD47" i="60"/>
  <c r="AD35" i="60"/>
  <c r="AD48" i="60"/>
  <c r="AD49" i="60"/>
  <c r="AD36" i="60"/>
  <c r="AD37" i="60"/>
  <c r="AD38" i="60"/>
  <c r="AD39" i="60"/>
  <c r="AD40" i="60"/>
  <c r="AD41" i="60"/>
  <c r="AD42" i="60"/>
  <c r="AD43" i="60"/>
  <c r="AD50" i="60"/>
  <c r="AD44" i="60"/>
  <c r="AD45" i="60"/>
  <c r="AD51" i="60"/>
  <c r="AD59" i="60"/>
  <c r="AD52" i="60"/>
  <c r="AD53" i="60"/>
  <c r="AD46" i="60"/>
  <c r="AD54" i="60"/>
  <c r="AD55" i="60"/>
  <c r="AD56" i="60"/>
  <c r="AD57" i="60"/>
  <c r="AD58" i="60"/>
  <c r="AD60" i="60"/>
  <c r="AD61" i="60"/>
  <c r="AD62" i="60"/>
  <c r="AD63" i="60"/>
  <c r="AD64" i="60"/>
  <c r="AD65" i="60"/>
  <c r="AD74" i="60"/>
  <c r="AD66" i="60"/>
  <c r="AD75" i="60"/>
  <c r="AD67" i="60"/>
  <c r="AD76" i="60"/>
  <c r="AD77" i="60"/>
  <c r="AD68" i="60"/>
  <c r="AD69" i="60"/>
  <c r="AD78" i="60"/>
  <c r="AD79" i="60"/>
  <c r="AD80" i="60"/>
  <c r="AD81" i="60"/>
  <c r="AD82" i="60"/>
  <c r="AD83" i="60"/>
  <c r="AD84" i="60"/>
  <c r="AD70" i="60"/>
  <c r="AD85" i="60"/>
  <c r="AD86" i="60"/>
  <c r="AD71" i="60"/>
  <c r="AD72" i="60"/>
  <c r="AD73" i="60"/>
  <c r="AD87" i="60"/>
  <c r="T19" i="60"/>
  <c r="T4" i="60"/>
  <c r="T5" i="60"/>
  <c r="T20" i="60"/>
  <c r="T6" i="60"/>
  <c r="T7" i="60"/>
  <c r="T21" i="60"/>
  <c r="T8" i="60"/>
  <c r="T22" i="60"/>
  <c r="T23" i="60"/>
  <c r="T9" i="60"/>
  <c r="T24" i="60"/>
  <c r="T10" i="60"/>
  <c r="T11" i="60"/>
  <c r="T12" i="60"/>
  <c r="T25" i="60"/>
  <c r="T13" i="60"/>
  <c r="T14" i="60"/>
  <c r="T27" i="60"/>
  <c r="T26" i="60"/>
  <c r="T15" i="60"/>
  <c r="T16" i="60"/>
  <c r="T28" i="60"/>
  <c r="T29" i="60"/>
  <c r="T30" i="60"/>
  <c r="T17" i="60"/>
  <c r="T18" i="60"/>
  <c r="T31" i="60"/>
  <c r="T32" i="60"/>
  <c r="T33" i="60"/>
  <c r="T52" i="60"/>
  <c r="T34" i="60"/>
  <c r="T35" i="60"/>
  <c r="T36" i="60"/>
  <c r="T53" i="60"/>
  <c r="T37" i="60"/>
  <c r="T38" i="60"/>
  <c r="T39" i="60"/>
  <c r="T40" i="60"/>
  <c r="T54" i="60"/>
  <c r="T41" i="60"/>
  <c r="T42" i="60"/>
  <c r="T55" i="60"/>
  <c r="T56" i="60"/>
  <c r="T43" i="60"/>
  <c r="T44" i="60"/>
  <c r="T57" i="60"/>
  <c r="T45" i="60"/>
  <c r="T46" i="60"/>
  <c r="T47" i="60"/>
  <c r="T58" i="60"/>
  <c r="T48" i="60"/>
  <c r="T59" i="60"/>
  <c r="T49" i="60"/>
  <c r="T50" i="60"/>
  <c r="T51" i="60"/>
  <c r="T60" i="60"/>
  <c r="T61" i="60"/>
  <c r="T62" i="60"/>
  <c r="T63" i="60"/>
  <c r="T64" i="60"/>
  <c r="T65" i="60"/>
  <c r="T66" i="60"/>
  <c r="T67" i="60"/>
  <c r="T68" i="60"/>
  <c r="T77" i="60"/>
  <c r="T78" i="60"/>
  <c r="T79" i="60"/>
  <c r="T69" i="60"/>
  <c r="T70" i="60"/>
  <c r="T71" i="60"/>
  <c r="T80" i="60"/>
  <c r="T81" i="60"/>
  <c r="T72" i="60"/>
  <c r="T82" i="60"/>
  <c r="T73" i="60"/>
  <c r="T83" i="60"/>
  <c r="T84" i="60"/>
  <c r="T85" i="60"/>
  <c r="T74" i="60"/>
  <c r="T75" i="60"/>
  <c r="T86" i="60"/>
  <c r="T76" i="60"/>
  <c r="T87" i="60"/>
  <c r="L11" i="60"/>
  <c r="L12" i="60"/>
  <c r="L13" i="60"/>
  <c r="L4" i="60"/>
  <c r="L5" i="60"/>
  <c r="L6" i="60"/>
  <c r="L14" i="60"/>
  <c r="L25" i="60"/>
  <c r="L7" i="60"/>
  <c r="L15" i="60"/>
  <c r="L16" i="60"/>
  <c r="L17" i="60"/>
  <c r="L26" i="60"/>
  <c r="L18" i="60"/>
  <c r="L27" i="60"/>
  <c r="L28" i="60"/>
  <c r="L29" i="60"/>
  <c r="L8" i="60"/>
  <c r="L19" i="60"/>
  <c r="L20" i="60"/>
  <c r="L21" i="60"/>
  <c r="L22" i="60"/>
  <c r="L23" i="60"/>
  <c r="L31" i="60"/>
  <c r="L30" i="60"/>
  <c r="L9" i="60"/>
  <c r="L10" i="60"/>
  <c r="L24" i="60"/>
  <c r="L38" i="60"/>
  <c r="L39" i="60"/>
  <c r="L32" i="60"/>
  <c r="L51" i="60"/>
  <c r="L40" i="60"/>
  <c r="L33" i="60"/>
  <c r="L52" i="60"/>
  <c r="L41" i="60"/>
  <c r="L53" i="60"/>
  <c r="L42" i="60"/>
  <c r="L43" i="60"/>
  <c r="L44" i="60"/>
  <c r="L54" i="60"/>
  <c r="L34" i="60"/>
  <c r="L35" i="60"/>
  <c r="L45" i="60"/>
  <c r="L36" i="60"/>
  <c r="L46" i="60"/>
  <c r="L55" i="60"/>
  <c r="L56" i="60"/>
  <c r="L47" i="60"/>
  <c r="L48" i="60"/>
  <c r="L49" i="60"/>
  <c r="L50" i="60"/>
  <c r="L57" i="60"/>
  <c r="L58" i="60"/>
  <c r="L37" i="60"/>
  <c r="L59" i="60"/>
  <c r="L68" i="60"/>
  <c r="L69" i="60"/>
  <c r="L70" i="60"/>
  <c r="L80" i="60"/>
  <c r="L60" i="60"/>
  <c r="L61" i="60"/>
  <c r="L71" i="60"/>
  <c r="L62" i="60"/>
  <c r="L63" i="60"/>
  <c r="L72" i="60"/>
  <c r="L81" i="60"/>
  <c r="L82" i="60"/>
  <c r="L73" i="60"/>
  <c r="L74" i="60"/>
  <c r="L64" i="60"/>
  <c r="L86" i="60"/>
  <c r="L65" i="60"/>
  <c r="L83" i="60"/>
  <c r="L75" i="60"/>
  <c r="L76" i="60"/>
  <c r="L77" i="60"/>
  <c r="L84" i="60"/>
  <c r="L78" i="60"/>
  <c r="L66" i="60"/>
  <c r="L87" i="60"/>
  <c r="L79" i="60"/>
  <c r="L67" i="60"/>
  <c r="L85" i="60"/>
  <c r="L90" i="60"/>
  <c r="L91" i="60"/>
  <c r="L92" i="60"/>
  <c r="L93" i="60"/>
  <c r="L94" i="60"/>
  <c r="L88" i="60"/>
  <c r="L107" i="60"/>
  <c r="L113" i="60"/>
  <c r="L95" i="60"/>
  <c r="L96" i="60"/>
  <c r="L97" i="60"/>
  <c r="L98" i="60"/>
  <c r="L99" i="60"/>
  <c r="L100" i="60"/>
  <c r="L108" i="60"/>
  <c r="L89" i="60"/>
  <c r="L101" i="60"/>
  <c r="L102" i="60"/>
  <c r="L114" i="60"/>
  <c r="L103" i="60"/>
  <c r="L104" i="60"/>
  <c r="L109" i="60"/>
  <c r="L110" i="60"/>
  <c r="L105" i="60"/>
  <c r="L111" i="60"/>
  <c r="L112" i="60"/>
  <c r="L106" i="60"/>
  <c r="L115" i="60"/>
  <c r="D27" i="60"/>
  <c r="D14" i="60"/>
  <c r="D4" i="60"/>
  <c r="D15" i="60"/>
  <c r="D28" i="60"/>
  <c r="D5" i="60"/>
  <c r="D16" i="60"/>
  <c r="D17" i="60"/>
  <c r="D6" i="60"/>
  <c r="D7" i="60"/>
  <c r="D8" i="60"/>
  <c r="D29" i="60"/>
  <c r="D18" i="60"/>
  <c r="D9" i="60"/>
  <c r="D19" i="60"/>
  <c r="D20" i="60"/>
  <c r="D21" i="60"/>
  <c r="D10" i="60"/>
  <c r="D31" i="60"/>
  <c r="D30" i="60"/>
  <c r="D11" i="60"/>
  <c r="D22" i="60"/>
  <c r="D23" i="60"/>
  <c r="D12" i="60"/>
  <c r="D24" i="60"/>
  <c r="D25" i="60"/>
  <c r="D13" i="60"/>
  <c r="D26" i="60"/>
  <c r="D32" i="60"/>
  <c r="D40" i="60"/>
  <c r="D33" i="60"/>
  <c r="D48" i="60"/>
  <c r="D34" i="60"/>
  <c r="D49" i="60"/>
  <c r="D41" i="60"/>
  <c r="D42" i="60"/>
  <c r="D35" i="60"/>
  <c r="D36" i="60"/>
  <c r="D50" i="60"/>
  <c r="D57" i="60"/>
  <c r="D51" i="60"/>
  <c r="D43" i="60"/>
  <c r="D58" i="60"/>
  <c r="D44" i="60"/>
  <c r="D45" i="60"/>
  <c r="D52" i="60"/>
  <c r="D37" i="60"/>
  <c r="D53" i="60"/>
  <c r="D59" i="60"/>
  <c r="D54" i="60"/>
  <c r="D46" i="60"/>
  <c r="D47" i="60"/>
  <c r="D55" i="60"/>
  <c r="D56" i="60"/>
  <c r="D38" i="60"/>
  <c r="D39" i="60"/>
  <c r="D67" i="60"/>
  <c r="D60" i="60"/>
  <c r="D61" i="60"/>
  <c r="D68" i="60"/>
  <c r="D69" i="60"/>
  <c r="D62" i="60"/>
  <c r="D70" i="60"/>
  <c r="D71" i="60"/>
  <c r="D80" i="60"/>
  <c r="D63" i="60"/>
  <c r="D81" i="60"/>
  <c r="D82" i="60"/>
  <c r="D72" i="60"/>
  <c r="D73" i="60"/>
  <c r="D64" i="60"/>
  <c r="D83" i="60"/>
  <c r="D65" i="60"/>
  <c r="D74" i="60"/>
  <c r="D75" i="60"/>
  <c r="D76" i="60"/>
  <c r="D86" i="60"/>
  <c r="D84" i="60"/>
  <c r="D77" i="60"/>
  <c r="D87" i="60"/>
  <c r="D85" i="60"/>
  <c r="D66" i="60"/>
  <c r="D78" i="60"/>
  <c r="D79" i="60"/>
  <c r="D88" i="60"/>
  <c r="D98" i="60"/>
  <c r="D89" i="60"/>
  <c r="D109" i="60"/>
  <c r="D90" i="60"/>
  <c r="D99" i="60"/>
  <c r="D100" i="60"/>
  <c r="D101" i="60"/>
  <c r="D110" i="60"/>
  <c r="D91" i="60"/>
  <c r="D92" i="60"/>
  <c r="D111" i="60"/>
  <c r="D112" i="60"/>
  <c r="D93" i="60"/>
  <c r="D102" i="60"/>
  <c r="D103" i="60"/>
  <c r="D94" i="60"/>
  <c r="D104" i="60"/>
  <c r="D95" i="60"/>
  <c r="D105" i="60"/>
  <c r="D96" i="60"/>
  <c r="D106" i="60"/>
  <c r="D113" i="60"/>
  <c r="D97" i="60"/>
  <c r="D115" i="60"/>
  <c r="D114" i="60"/>
  <c r="D107" i="60"/>
  <c r="D108" i="60"/>
  <c r="P5" i="48"/>
  <c r="P8" i="48"/>
  <c r="P11" i="48"/>
  <c r="P14" i="48"/>
  <c r="P17" i="48"/>
  <c r="P20" i="48"/>
  <c r="P23" i="48"/>
  <c r="P26" i="48"/>
  <c r="P29" i="48"/>
  <c r="P32" i="48"/>
  <c r="P35" i="48"/>
  <c r="P38" i="48"/>
  <c r="P41" i="48"/>
  <c r="P44" i="48"/>
  <c r="P47" i="48"/>
  <c r="P50" i="48"/>
  <c r="P53" i="48"/>
  <c r="P56" i="48"/>
  <c r="P59" i="48"/>
  <c r="P62" i="48"/>
  <c r="P65" i="48"/>
  <c r="P68" i="48"/>
  <c r="P71" i="48"/>
  <c r="P74" i="48"/>
  <c r="P77" i="48"/>
  <c r="P80" i="48"/>
  <c r="P83" i="48"/>
  <c r="P86" i="48"/>
  <c r="W5" i="48"/>
  <c r="W8" i="48"/>
  <c r="W11" i="48"/>
  <c r="W14" i="48"/>
  <c r="W17" i="48"/>
  <c r="W20" i="48"/>
  <c r="W23" i="48"/>
  <c r="W26" i="48"/>
  <c r="W29" i="48"/>
  <c r="W32" i="48"/>
  <c r="W35" i="48"/>
  <c r="W38" i="48"/>
  <c r="W41" i="48"/>
  <c r="W44" i="48"/>
  <c r="W47" i="48"/>
  <c r="W50" i="48"/>
  <c r="W53" i="48"/>
  <c r="W56" i="48"/>
  <c r="W59" i="48"/>
  <c r="W62" i="48"/>
  <c r="W65" i="48"/>
  <c r="W68" i="48"/>
  <c r="W71" i="48"/>
  <c r="W74" i="48"/>
  <c r="W77" i="48"/>
  <c r="W80" i="48"/>
  <c r="W83" i="48"/>
  <c r="W86" i="48"/>
  <c r="AD5" i="48"/>
  <c r="AD8" i="48"/>
  <c r="AD11" i="48"/>
  <c r="AD14" i="48"/>
  <c r="AD17" i="48"/>
  <c r="AD20" i="48"/>
  <c r="AD23" i="48"/>
  <c r="AD26" i="48"/>
  <c r="AD29" i="48"/>
  <c r="AD32" i="48"/>
  <c r="AD35" i="48"/>
  <c r="AD38" i="48"/>
  <c r="AD41" i="48"/>
  <c r="AD44" i="48"/>
  <c r="AD47" i="48"/>
  <c r="AD50" i="48"/>
  <c r="AD53" i="48"/>
  <c r="AD56" i="48"/>
  <c r="AD59" i="48"/>
  <c r="AD62" i="48"/>
  <c r="AD65" i="48"/>
  <c r="AD68" i="48"/>
  <c r="AD71" i="48"/>
  <c r="AD74" i="48"/>
  <c r="AD77" i="48"/>
  <c r="AD80" i="48"/>
  <c r="AD83" i="48"/>
  <c r="AD86" i="48"/>
  <c r="P6" i="48"/>
  <c r="P9" i="48"/>
  <c r="P12" i="48"/>
  <c r="P15" i="48"/>
  <c r="P18" i="48"/>
  <c r="P21" i="48"/>
  <c r="P24" i="48"/>
  <c r="P27" i="48"/>
  <c r="P30" i="48"/>
  <c r="P33" i="48"/>
  <c r="P36" i="48"/>
  <c r="P39" i="48"/>
  <c r="P42" i="48"/>
  <c r="P45" i="48"/>
  <c r="P48" i="48"/>
  <c r="P51" i="48"/>
  <c r="P54" i="48"/>
  <c r="P57" i="48"/>
  <c r="P60" i="48"/>
  <c r="P63" i="48"/>
  <c r="P66" i="48"/>
  <c r="P69" i="48"/>
  <c r="P72" i="48"/>
  <c r="P75" i="48"/>
  <c r="P78" i="48"/>
  <c r="P81" i="48"/>
  <c r="P84" i="48"/>
  <c r="P87" i="48"/>
  <c r="W6" i="48"/>
  <c r="W9" i="48"/>
  <c r="W12" i="48"/>
  <c r="W15" i="48"/>
  <c r="W18" i="48"/>
  <c r="W21" i="48"/>
  <c r="W24" i="48"/>
  <c r="W27" i="48"/>
  <c r="W30" i="48"/>
  <c r="W33" i="48"/>
  <c r="W36" i="48"/>
  <c r="W39" i="48"/>
  <c r="W42" i="48"/>
  <c r="W45" i="48"/>
  <c r="W48" i="48"/>
  <c r="W51" i="48"/>
  <c r="W54" i="48"/>
  <c r="W57" i="48"/>
  <c r="W60" i="48"/>
  <c r="W63" i="48"/>
  <c r="W66" i="48"/>
  <c r="W69" i="48"/>
  <c r="W72" i="48"/>
  <c r="W75" i="48"/>
  <c r="W78" i="48"/>
  <c r="W81" i="48"/>
  <c r="W84" i="48"/>
  <c r="W87" i="48"/>
  <c r="AD6" i="48"/>
  <c r="AD9" i="48"/>
  <c r="AD12" i="48"/>
  <c r="AD15" i="48"/>
  <c r="AD18" i="48"/>
  <c r="AD21" i="48"/>
  <c r="AD24" i="48"/>
  <c r="AD27" i="48"/>
  <c r="AD30" i="48"/>
  <c r="AD33" i="48"/>
  <c r="AD36" i="48"/>
  <c r="AD39" i="48"/>
  <c r="AD42" i="48"/>
  <c r="AD45" i="48"/>
  <c r="AD48" i="48"/>
  <c r="AD51" i="48"/>
  <c r="AD54" i="48"/>
  <c r="AD57" i="48"/>
  <c r="AD60" i="48"/>
  <c r="AD63" i="48"/>
  <c r="AD66" i="48"/>
  <c r="AD69" i="48"/>
  <c r="AD72" i="48"/>
  <c r="AD75" i="48"/>
  <c r="AD78" i="48"/>
  <c r="AD81" i="48"/>
  <c r="AD84" i="48"/>
  <c r="AD87" i="48"/>
  <c r="P7" i="48"/>
  <c r="P10" i="48"/>
  <c r="P13" i="48"/>
  <c r="P16" i="48"/>
  <c r="P19" i="48"/>
  <c r="P22" i="48"/>
  <c r="P25" i="48"/>
  <c r="P28" i="48"/>
  <c r="P31" i="48"/>
  <c r="P34" i="48"/>
  <c r="P37" i="48"/>
  <c r="P40" i="48"/>
  <c r="P43" i="48"/>
  <c r="P46" i="48"/>
  <c r="P49" i="48"/>
  <c r="P52" i="48"/>
  <c r="P55" i="48"/>
  <c r="P58" i="48"/>
  <c r="P61" i="48"/>
  <c r="P64" i="48"/>
  <c r="P67" i="48"/>
  <c r="P70" i="48"/>
  <c r="P73" i="48"/>
  <c r="P76" i="48"/>
  <c r="P79" i="48"/>
  <c r="P82" i="48"/>
  <c r="P85" i="48"/>
  <c r="P88" i="48"/>
  <c r="W7" i="48"/>
  <c r="W10" i="48"/>
  <c r="W13" i="48"/>
  <c r="W16" i="48"/>
  <c r="W19" i="48"/>
  <c r="W22" i="48"/>
  <c r="W25" i="48"/>
  <c r="W28" i="48"/>
  <c r="W31" i="48"/>
  <c r="W34" i="48"/>
  <c r="W37" i="48"/>
  <c r="W40" i="48"/>
  <c r="W43" i="48"/>
  <c r="W46" i="48"/>
  <c r="W49" i="48"/>
  <c r="W52" i="48"/>
  <c r="W55" i="48"/>
  <c r="W58" i="48"/>
  <c r="W61" i="48"/>
  <c r="W64" i="48"/>
  <c r="W67" i="48"/>
  <c r="W70" i="48"/>
  <c r="W73" i="48"/>
  <c r="W76" i="48"/>
  <c r="W79" i="48"/>
  <c r="W82" i="48"/>
  <c r="W85" i="48"/>
  <c r="W88" i="48"/>
  <c r="AD7" i="48"/>
  <c r="AD10" i="48"/>
  <c r="AD13" i="48"/>
  <c r="AD16" i="48"/>
  <c r="AD19" i="48"/>
  <c r="AD22" i="48"/>
  <c r="AD25" i="48"/>
  <c r="AD28" i="48"/>
  <c r="AD31" i="48"/>
  <c r="AD34" i="48"/>
  <c r="AD37" i="48"/>
  <c r="AD40" i="48"/>
  <c r="AD43" i="48"/>
  <c r="AD46" i="48"/>
  <c r="AD49" i="48"/>
  <c r="AD52" i="48"/>
  <c r="AD55" i="48"/>
  <c r="AD58" i="48"/>
  <c r="AD61" i="48"/>
  <c r="AD64" i="48"/>
  <c r="AD67" i="48"/>
  <c r="AD70" i="48"/>
  <c r="AD73" i="48"/>
  <c r="AD76" i="48"/>
  <c r="AD79" i="48"/>
  <c r="AD82" i="48"/>
  <c r="AD85" i="48"/>
  <c r="AD88" i="48"/>
  <c r="H116" i="48"/>
  <c r="H115" i="48"/>
  <c r="H114" i="48"/>
  <c r="H113" i="48"/>
  <c r="H112" i="48"/>
  <c r="H111" i="48"/>
  <c r="H110" i="48"/>
  <c r="H109" i="48"/>
  <c r="H108" i="48"/>
  <c r="H107" i="48"/>
  <c r="H106" i="48"/>
  <c r="H5" i="48"/>
  <c r="H6" i="48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47" i="48"/>
  <c r="H48" i="48"/>
  <c r="H49" i="48"/>
  <c r="H50" i="48"/>
  <c r="H51" i="48"/>
  <c r="H52" i="48"/>
  <c r="H53" i="48"/>
  <c r="H54" i="48"/>
  <c r="H55" i="48"/>
  <c r="H56" i="48"/>
  <c r="H57" i="48"/>
  <c r="H58" i="48"/>
  <c r="H59" i="48"/>
  <c r="H60" i="48"/>
  <c r="H61" i="48"/>
  <c r="H62" i="48"/>
  <c r="H63" i="48"/>
  <c r="H64" i="48"/>
  <c r="H65" i="48"/>
  <c r="H66" i="48"/>
  <c r="H67" i="48"/>
  <c r="H68" i="48"/>
  <c r="H69" i="48"/>
  <c r="H70" i="48"/>
  <c r="H71" i="48"/>
  <c r="H72" i="48"/>
  <c r="H73" i="48"/>
  <c r="H74" i="48"/>
  <c r="H75" i="48"/>
  <c r="H76" i="48"/>
  <c r="H77" i="48"/>
  <c r="H78" i="48"/>
  <c r="H79" i="48"/>
  <c r="H80" i="48"/>
  <c r="H81" i="48"/>
  <c r="H82" i="48"/>
  <c r="H83" i="48"/>
  <c r="H84" i="48"/>
  <c r="H85" i="48"/>
  <c r="H86" i="48"/>
  <c r="H87" i="48"/>
  <c r="H88" i="48"/>
  <c r="H89" i="48"/>
  <c r="H90" i="48"/>
  <c r="H91" i="48"/>
  <c r="H92" i="48"/>
  <c r="H93" i="48"/>
  <c r="H94" i="48"/>
  <c r="H95" i="48"/>
  <c r="H96" i="48"/>
  <c r="H97" i="48"/>
  <c r="H98" i="48"/>
  <c r="H99" i="48"/>
  <c r="H100" i="48"/>
  <c r="H101" i="48"/>
  <c r="H102" i="48"/>
  <c r="H103" i="48"/>
  <c r="H104" i="48"/>
  <c r="B113" i="48"/>
  <c r="B114" i="48"/>
  <c r="B115" i="48"/>
  <c r="B116" i="48"/>
  <c r="B107" i="48"/>
  <c r="B108" i="48"/>
  <c r="B109" i="48"/>
  <c r="B110" i="48"/>
  <c r="B111" i="48"/>
  <c r="B112" i="48"/>
  <c r="B106" i="48"/>
  <c r="B6" i="48"/>
  <c r="B7" i="48"/>
  <c r="B8" i="48"/>
  <c r="B9" i="48"/>
  <c r="B10" i="48"/>
  <c r="B11" i="48"/>
  <c r="B12" i="48"/>
  <c r="B13" i="48"/>
  <c r="B14" i="48"/>
  <c r="B15" i="48"/>
  <c r="B16" i="48"/>
  <c r="B17" i="48"/>
  <c r="B18" i="48"/>
  <c r="B19" i="48"/>
  <c r="B20" i="48"/>
  <c r="B21" i="48"/>
  <c r="B22" i="48"/>
  <c r="B23" i="48"/>
  <c r="B24" i="48"/>
  <c r="B25" i="48"/>
  <c r="B26" i="48"/>
  <c r="B27" i="48"/>
  <c r="B28" i="48"/>
  <c r="B29" i="48"/>
  <c r="B30" i="48"/>
  <c r="B31" i="48"/>
  <c r="B32" i="48"/>
  <c r="B33" i="48"/>
  <c r="B34" i="48"/>
  <c r="B35" i="48"/>
  <c r="B36" i="48"/>
  <c r="B37" i="48"/>
  <c r="B38" i="48"/>
  <c r="B39" i="48"/>
  <c r="B40" i="48"/>
  <c r="B41" i="48"/>
  <c r="B42" i="48"/>
  <c r="B43" i="48"/>
  <c r="B44" i="48"/>
  <c r="B45" i="48"/>
  <c r="B46" i="48"/>
  <c r="B47" i="48"/>
  <c r="B48" i="48"/>
  <c r="B49" i="48"/>
  <c r="B50" i="48"/>
  <c r="B51" i="48"/>
  <c r="B52" i="48"/>
  <c r="B53" i="48"/>
  <c r="B54" i="48"/>
  <c r="B55" i="48"/>
  <c r="B56" i="48"/>
  <c r="B57" i="48"/>
  <c r="B58" i="48"/>
  <c r="B59" i="48"/>
  <c r="B60" i="48"/>
  <c r="B61" i="48"/>
  <c r="B62" i="48"/>
  <c r="B63" i="48"/>
  <c r="B64" i="48"/>
  <c r="B65" i="48"/>
  <c r="B66" i="48"/>
  <c r="B67" i="48"/>
  <c r="B68" i="48"/>
  <c r="B69" i="48"/>
  <c r="B70" i="48"/>
  <c r="B71" i="48"/>
  <c r="B72" i="48"/>
  <c r="B73" i="48"/>
  <c r="B74" i="48"/>
  <c r="B75" i="48"/>
  <c r="B76" i="48"/>
  <c r="B77" i="48"/>
  <c r="B78" i="48"/>
  <c r="B79" i="48"/>
  <c r="B80" i="48"/>
  <c r="B81" i="48"/>
  <c r="B82" i="48"/>
  <c r="B83" i="48"/>
  <c r="B84" i="48"/>
  <c r="B85" i="48"/>
  <c r="B86" i="48"/>
  <c r="B87" i="48"/>
  <c r="B88" i="48"/>
  <c r="B89" i="48"/>
  <c r="B90" i="48"/>
  <c r="B91" i="48"/>
  <c r="B92" i="48"/>
  <c r="B93" i="48"/>
  <c r="B94" i="48"/>
  <c r="B95" i="48"/>
  <c r="B96" i="48"/>
  <c r="B97" i="48"/>
  <c r="B98" i="48"/>
  <c r="B99" i="48"/>
  <c r="B100" i="48"/>
  <c r="B101" i="48"/>
  <c r="B102" i="48"/>
  <c r="B103" i="48"/>
  <c r="B104" i="48"/>
  <c r="B5" i="48"/>
  <c r="C5" i="48"/>
  <c r="C6" i="48"/>
  <c r="C7" i="48"/>
  <c r="C8" i="48"/>
  <c r="C9" i="48"/>
  <c r="C10" i="48"/>
  <c r="C11" i="48"/>
  <c r="C12" i="48"/>
  <c r="C13" i="48"/>
  <c r="C14" i="48"/>
  <c r="C15" i="48"/>
  <c r="C16" i="48"/>
  <c r="C17" i="48"/>
  <c r="C18" i="48"/>
  <c r="C19" i="48"/>
  <c r="C20" i="48"/>
  <c r="C21" i="48"/>
  <c r="C22" i="48"/>
  <c r="C23" i="48"/>
  <c r="C24" i="48"/>
  <c r="C25" i="48"/>
  <c r="C26" i="48"/>
  <c r="C27" i="48"/>
  <c r="C28" i="48"/>
  <c r="C29" i="48"/>
  <c r="C30" i="48"/>
  <c r="C31" i="48"/>
  <c r="C32" i="48"/>
  <c r="C33" i="48"/>
  <c r="C34" i="48"/>
  <c r="C35" i="48"/>
  <c r="C36" i="48"/>
  <c r="C37" i="48"/>
  <c r="C38" i="48"/>
  <c r="C39" i="48"/>
  <c r="C40" i="48"/>
  <c r="C41" i="48"/>
  <c r="C42" i="48"/>
  <c r="C43" i="48"/>
  <c r="C44" i="48"/>
  <c r="C45" i="48"/>
  <c r="C46" i="48"/>
  <c r="C47" i="48"/>
  <c r="C48" i="48"/>
  <c r="C49" i="48"/>
  <c r="C50" i="48"/>
  <c r="C51" i="48"/>
  <c r="C52" i="48"/>
  <c r="C53" i="48"/>
  <c r="C54" i="48"/>
  <c r="C55" i="48"/>
  <c r="C56" i="48"/>
  <c r="C57" i="48"/>
  <c r="C58" i="48"/>
  <c r="C59" i="48"/>
  <c r="C60" i="48"/>
  <c r="C61" i="48"/>
  <c r="C62" i="48"/>
  <c r="C63" i="48"/>
  <c r="C64" i="48"/>
  <c r="C65" i="48"/>
  <c r="C66" i="48"/>
  <c r="C67" i="48"/>
  <c r="C68" i="48"/>
  <c r="C69" i="48"/>
  <c r="C70" i="48"/>
  <c r="C71" i="48"/>
  <c r="C72" i="48"/>
  <c r="C73" i="48"/>
  <c r="C74" i="48"/>
  <c r="C75" i="48"/>
  <c r="C76" i="48"/>
  <c r="C77" i="48"/>
  <c r="C78" i="48"/>
  <c r="C79" i="48"/>
  <c r="C80" i="48"/>
  <c r="C81" i="48"/>
  <c r="C82" i="48"/>
  <c r="C83" i="48"/>
  <c r="C84" i="48"/>
  <c r="C85" i="48"/>
  <c r="C86" i="48"/>
  <c r="C87" i="48"/>
  <c r="C88" i="48"/>
  <c r="C89" i="48"/>
  <c r="C90" i="48"/>
  <c r="C91" i="48"/>
  <c r="C92" i="48"/>
  <c r="C93" i="48"/>
  <c r="C94" i="48"/>
  <c r="C95" i="48"/>
  <c r="C96" i="48"/>
  <c r="C97" i="48"/>
  <c r="C98" i="48"/>
  <c r="C99" i="48"/>
  <c r="C100" i="48"/>
  <c r="C101" i="48"/>
  <c r="C102" i="48"/>
  <c r="C103" i="48"/>
  <c r="C104" i="48"/>
  <c r="C105" i="48"/>
  <c r="C106" i="48"/>
  <c r="C107" i="48"/>
  <c r="C108" i="48"/>
  <c r="C109" i="48"/>
  <c r="C110" i="48"/>
  <c r="C111" i="48"/>
  <c r="C112" i="48"/>
  <c r="C113" i="48"/>
  <c r="C114" i="48"/>
  <c r="C115" i="48"/>
  <c r="C116" i="48"/>
  <c r="I5" i="48"/>
  <c r="I6" i="48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0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I44" i="48"/>
  <c r="I45" i="48"/>
  <c r="I46" i="48"/>
  <c r="I47" i="48"/>
  <c r="I48" i="48"/>
  <c r="I49" i="48"/>
  <c r="I50" i="48"/>
  <c r="I51" i="48"/>
  <c r="I52" i="48"/>
  <c r="I53" i="48"/>
  <c r="I54" i="48"/>
  <c r="I55" i="48"/>
  <c r="I56" i="48"/>
  <c r="I57" i="48"/>
  <c r="I58" i="48"/>
  <c r="I59" i="48"/>
  <c r="I60" i="48"/>
  <c r="I61" i="48"/>
  <c r="I62" i="48"/>
  <c r="I63" i="48"/>
  <c r="I64" i="48"/>
  <c r="I65" i="48"/>
  <c r="I66" i="48"/>
  <c r="I67" i="48"/>
  <c r="I68" i="48"/>
  <c r="I69" i="48"/>
  <c r="I70" i="48"/>
  <c r="I71" i="48"/>
  <c r="I72" i="48"/>
  <c r="I73" i="48"/>
  <c r="I74" i="48"/>
  <c r="I75" i="48"/>
  <c r="I76" i="48"/>
  <c r="I77" i="48"/>
  <c r="I78" i="48"/>
  <c r="I79" i="48"/>
  <c r="I80" i="48"/>
  <c r="I81" i="48"/>
  <c r="I82" i="48"/>
  <c r="I83" i="48"/>
  <c r="I84" i="48"/>
  <c r="I85" i="48"/>
  <c r="I86" i="48"/>
  <c r="I87" i="48"/>
  <c r="I88" i="48"/>
  <c r="I89" i="48"/>
  <c r="I90" i="48"/>
  <c r="I91" i="48"/>
  <c r="I92" i="48"/>
  <c r="I93" i="48"/>
  <c r="I94" i="48"/>
  <c r="I95" i="48"/>
  <c r="I96" i="48"/>
  <c r="I97" i="48"/>
  <c r="I98" i="48"/>
  <c r="I99" i="48"/>
  <c r="I100" i="48"/>
  <c r="I101" i="48"/>
  <c r="I102" i="48"/>
  <c r="I103" i="48"/>
  <c r="I104" i="48"/>
  <c r="I105" i="48"/>
  <c r="I106" i="48"/>
  <c r="I107" i="48"/>
  <c r="I108" i="48"/>
  <c r="I109" i="48"/>
  <c r="I110" i="48"/>
  <c r="I111" i="48"/>
  <c r="I112" i="48"/>
  <c r="I113" i="48"/>
  <c r="I114" i="48"/>
  <c r="I115" i="48"/>
  <c r="I116" i="48"/>
  <c r="I30" i="33"/>
  <c r="I30" i="34"/>
  <c r="I30" i="32"/>
  <c r="I30" i="31"/>
  <c r="I30" i="46"/>
  <c r="J55" i="19"/>
  <c r="J57" i="19"/>
  <c r="J56" i="19"/>
  <c r="K53" i="19"/>
  <c r="J53" i="19"/>
  <c r="I53" i="19"/>
  <c r="J52" i="19"/>
  <c r="K52" i="19"/>
  <c r="I52" i="19"/>
  <c r="J38" i="19"/>
  <c r="J37" i="19"/>
  <c r="J36" i="19"/>
  <c r="J34" i="19"/>
  <c r="K34" i="19"/>
  <c r="I34" i="19"/>
  <c r="J33" i="19"/>
  <c r="K33" i="19"/>
  <c r="I33" i="19"/>
  <c r="J20" i="19"/>
  <c r="J19" i="19"/>
  <c r="J18" i="19"/>
  <c r="K16" i="19"/>
  <c r="J16" i="19"/>
  <c r="I16" i="19"/>
  <c r="K15" i="19"/>
  <c r="J15" i="19"/>
  <c r="I15" i="19"/>
  <c r="E38" i="19"/>
  <c r="D38" i="19"/>
  <c r="C38" i="19"/>
  <c r="B38" i="19"/>
  <c r="A38" i="19"/>
  <c r="E37" i="19"/>
  <c r="D37" i="19"/>
  <c r="C37" i="19"/>
  <c r="B37" i="19"/>
  <c r="A37" i="19"/>
  <c r="E36" i="19"/>
  <c r="D36" i="19"/>
  <c r="C36" i="19"/>
  <c r="B36" i="19"/>
  <c r="A36" i="19"/>
  <c r="E35" i="19"/>
  <c r="D35" i="19"/>
  <c r="C35" i="19"/>
  <c r="B35" i="19"/>
  <c r="A35" i="19"/>
  <c r="E34" i="19"/>
  <c r="D34" i="19"/>
  <c r="C34" i="19"/>
  <c r="B34" i="19"/>
  <c r="A34" i="19"/>
  <c r="E33" i="19"/>
  <c r="D33" i="19"/>
  <c r="C33" i="19"/>
  <c r="B33" i="19"/>
  <c r="A33" i="19"/>
  <c r="E32" i="19"/>
  <c r="D32" i="19"/>
  <c r="C32" i="19"/>
  <c r="B32" i="19"/>
  <c r="A32" i="19"/>
  <c r="E31" i="19"/>
  <c r="D31" i="19"/>
  <c r="C31" i="19"/>
  <c r="B31" i="19"/>
  <c r="A31" i="19"/>
  <c r="E30" i="19"/>
  <c r="D30" i="19"/>
  <c r="C46" i="19" s="1"/>
  <c r="C30" i="19"/>
  <c r="B30" i="19"/>
  <c r="A30" i="19"/>
  <c r="E29" i="19"/>
  <c r="D29" i="19"/>
  <c r="C45" i="19" s="1"/>
  <c r="C29" i="19"/>
  <c r="B29" i="19"/>
  <c r="A29" i="19"/>
  <c r="E28" i="19"/>
  <c r="D28" i="19"/>
  <c r="C44" i="19" s="1"/>
  <c r="C28" i="19"/>
  <c r="B28" i="19"/>
  <c r="A28" i="19"/>
  <c r="E27" i="19"/>
  <c r="D27" i="19"/>
  <c r="C43" i="19" s="1"/>
  <c r="C27" i="19"/>
  <c r="B27" i="19"/>
  <c r="A27" i="19"/>
  <c r="E15" i="19"/>
  <c r="D15" i="19"/>
  <c r="C15" i="19"/>
  <c r="B15" i="19"/>
  <c r="A15" i="19"/>
  <c r="E11" i="19"/>
  <c r="D11" i="19"/>
  <c r="C11" i="19"/>
  <c r="B11" i="19"/>
  <c r="A11" i="19"/>
  <c r="E14" i="19"/>
  <c r="D14" i="19"/>
  <c r="C14" i="19"/>
  <c r="B14" i="19"/>
  <c r="A14" i="19"/>
  <c r="E10" i="19"/>
  <c r="D10" i="19"/>
  <c r="C10" i="19"/>
  <c r="B10" i="19"/>
  <c r="A10" i="19"/>
  <c r="E13" i="19"/>
  <c r="D13" i="19"/>
  <c r="C13" i="19"/>
  <c r="B13" i="19"/>
  <c r="A13" i="19"/>
  <c r="E9" i="19"/>
  <c r="D9" i="19"/>
  <c r="C9" i="19"/>
  <c r="B9" i="19"/>
  <c r="A9" i="19"/>
  <c r="E16" i="19"/>
  <c r="D16" i="19"/>
  <c r="C16" i="19"/>
  <c r="B16" i="19"/>
  <c r="A16" i="19"/>
  <c r="E12" i="19"/>
  <c r="D12" i="19"/>
  <c r="C12" i="19"/>
  <c r="B12" i="19"/>
  <c r="A12" i="19"/>
  <c r="E8" i="19"/>
  <c r="D8" i="19"/>
  <c r="C8" i="19"/>
  <c r="B8" i="19"/>
  <c r="A8" i="19"/>
  <c r="D7" i="19"/>
  <c r="B7" i="19"/>
  <c r="E7" i="19"/>
  <c r="C7" i="19"/>
  <c r="A7" i="19"/>
  <c r="E6" i="19"/>
  <c r="D6" i="19"/>
  <c r="C6" i="19"/>
  <c r="B6" i="19"/>
  <c r="A6" i="19"/>
  <c r="E5" i="19"/>
  <c r="D5" i="19"/>
  <c r="C5" i="19"/>
  <c r="A5" i="19"/>
  <c r="B5" i="19"/>
  <c r="N88" i="60" l="1"/>
  <c r="N60" i="60"/>
  <c r="N32" i="60"/>
  <c r="N4" i="60"/>
  <c r="F60" i="60"/>
  <c r="F88" i="60"/>
  <c r="F32" i="60"/>
  <c r="F4" i="60"/>
  <c r="L117" i="60"/>
  <c r="D117" i="60"/>
  <c r="C23" i="19"/>
  <c r="B39" i="19"/>
  <c r="C39" i="19"/>
  <c r="C21" i="19"/>
  <c r="D39" i="19"/>
  <c r="C17" i="19"/>
  <c r="C22" i="19"/>
  <c r="C40" i="19"/>
  <c r="D18" i="19"/>
  <c r="B18" i="19"/>
  <c r="C18" i="19"/>
  <c r="C20" i="19"/>
  <c r="B17" i="19"/>
  <c r="D17" i="19"/>
  <c r="B40" i="19"/>
  <c r="D40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609D64-60A4-48A7-B293-72DFFAC02B53}" keepAlive="1" name="Requête - Recuit simulé_10000_0 5_10" description="Connexion à la requête « Recuit simulé_10000_0 5_10 » dans le classeur." type="5" refreshedVersion="8" background="1" saveData="1">
    <dbPr connection="Provider=Microsoft.Mashup.OleDb.1;Data Source=$Workbook$;Location=&quot;Recuit simulé_10000_0 5_10&quot;;Extended Properties=&quot;&quot;" command="SELECT * FROM [Recuit simulé_10000_0 5_10]"/>
  </connection>
  <connection id="2" xr16:uid="{8D9E6910-BCA5-4543-BD1C-EF0DEE46BA81}" keepAlive="1" name="Requête - Recuit simulé_10000_0 5_250" description="Connexion à la requête « Recuit simulé_10000_0 5_250 » dans le classeur." type="5" refreshedVersion="8" background="1" saveData="1">
    <dbPr connection="Provider=Microsoft.Mashup.OleDb.1;Data Source=$Workbook$;Location=&quot;Recuit simulé_10000_0 5_250&quot;;Extended Properties=&quot;&quot;" command="SELECT * FROM [Recuit simulé_10000_0 5_250]"/>
  </connection>
  <connection id="3" xr16:uid="{C64179F0-291E-4724-BA95-C28359A6FB49}" keepAlive="1" name="Requête - Recuit simulé_10000_0 5_50" description="Connexion à la requête « Recuit simulé_10000_0 5_50 » dans le classeur." type="5" refreshedVersion="8" background="1" saveData="1">
    <dbPr connection="Provider=Microsoft.Mashup.OleDb.1;Data Source=$Workbook$;Location=&quot;Recuit simulé_10000_0 5_50&quot;;Extended Properties=&quot;&quot;" command="SELECT * FROM [Recuit simulé_10000_0 5_50]"/>
  </connection>
  <connection id="4" xr16:uid="{BC52543D-A6C9-40CD-8454-DBE7BFE12612}" keepAlive="1" name="Requête - Recuit simulé_10000_0 7_10" description="Connexion à la requête « Recuit simulé_10000_0 7_10 » dans le classeur." type="5" refreshedVersion="8" background="1" saveData="1">
    <dbPr connection="Provider=Microsoft.Mashup.OleDb.1;Data Source=$Workbook$;Location=&quot;Recuit simulé_10000_0 7_10&quot;;Extended Properties=&quot;&quot;" command="SELECT * FROM [Recuit simulé_10000_0 7_10]"/>
  </connection>
  <connection id="5" xr16:uid="{C323E591-045A-4EB9-A5DD-BB441F3BED85}" keepAlive="1" name="Requête - Recuit simulé_10000_0 7_250" description="Connexion à la requête « Recuit simulé_10000_0 7_250 » dans le classeur." type="5" refreshedVersion="8" background="1" saveData="1">
    <dbPr connection="Provider=Microsoft.Mashup.OleDb.1;Data Source=$Workbook$;Location=&quot;Recuit simulé_10000_0 7_250&quot;;Extended Properties=&quot;&quot;" command="SELECT * FROM [Recuit simulé_10000_0 7_250]"/>
  </connection>
  <connection id="6" xr16:uid="{181BD462-8375-42EB-8CF5-5C43A692A475}" keepAlive="1" name="Requête - Recuit simulé_10000_0 7_50" description="Connexion à la requête « Recuit simulé_10000_0 7_50 » dans le classeur." type="5" refreshedVersion="8" background="1" saveData="1">
    <dbPr connection="Provider=Microsoft.Mashup.OleDb.1;Data Source=$Workbook$;Location=&quot;Recuit simulé_10000_0 7_50&quot;;Extended Properties=&quot;&quot;" command="SELECT * FROM [Recuit simulé_10000_0 7_50]"/>
  </connection>
  <connection id="7" xr16:uid="{7F9B6032-78F1-4818-AF5F-650DF16D670F}" keepAlive="1" name="Requête - Recuit simulé_10000_0 9_10" description="Connexion à la requête « Recuit simulé_10000_0 9_10 » dans le classeur." type="5" refreshedVersion="8" background="1" saveData="1">
    <dbPr connection="Provider=Microsoft.Mashup.OleDb.1;Data Source=$Workbook$;Location=&quot;Recuit simulé_10000_0 9_10&quot;;Extended Properties=&quot;&quot;" command="SELECT * FROM [Recuit simulé_10000_0 9_10]"/>
  </connection>
  <connection id="8" xr16:uid="{8D76CFB0-6671-4D38-A5A2-A1ABE41A1EC4}" keepAlive="1" name="Requête - Recuit simulé_10000_0 9_250" description="Connexion à la requête « Recuit simulé_10000_0 9_250 » dans le classeur." type="5" refreshedVersion="8" background="1" saveData="1">
    <dbPr connection="Provider=Microsoft.Mashup.OleDb.1;Data Source=$Workbook$;Location=&quot;Recuit simulé_10000_0 9_250&quot;;Extended Properties=&quot;&quot;" command="SELECT * FROM [Recuit simulé_10000_0 9_250]"/>
  </connection>
  <connection id="9" xr16:uid="{47640843-3E96-4E2D-AC05-6AC2C43835B3}" keepAlive="1" name="Requête - Recuit simulé_10000_0 9_50" description="Connexion à la requête « Recuit simulé_10000_0 9_50 » dans le classeur." type="5" refreshedVersion="8" background="1" saveData="1">
    <dbPr connection="Provider=Microsoft.Mashup.OleDb.1;Data Source=$Workbook$;Location=&quot;Recuit simulé_10000_0 9_50&quot;;Extended Properties=&quot;&quot;" command="SELECT * FROM [Recuit simulé_10000_0 9_50]"/>
  </connection>
  <connection id="10" xr16:uid="{268E7166-C9F8-48B5-B8E0-D955AE4CF0D8}" keepAlive="1" name="Requête - Tabou_1000_1" description="Connexion à la requête « Tabou_1000_1 » dans le classeur." type="5" refreshedVersion="8" background="1" saveData="1">
    <dbPr connection="Provider=Microsoft.Mashup.OleDb.1;Data Source=$Workbook$;Location=Tabou_1000_1;Extended Properties=&quot;&quot;" command="SELECT * FROM [Tabou_1000_1]"/>
  </connection>
  <connection id="11" xr16:uid="{4B685888-97FE-467A-9899-144119F4DF51}" keepAlive="1" name="Requête - Tabou_1000_10" description="Connexion à la requête « Tabou_1000_10 » dans le classeur." type="5" refreshedVersion="8" background="1" saveData="1">
    <dbPr connection="Provider=Microsoft.Mashup.OleDb.1;Data Source=$Workbook$;Location=Tabou_1000_10;Extended Properties=&quot;&quot;" command="SELECT * FROM [Tabou_1000_10]"/>
  </connection>
  <connection id="12" xr16:uid="{22AC6A08-0456-4F20-A82C-3B06D8F7E521}" keepAlive="1" name="Requête - Tabou_1000_2" description="Connexion à la requête « Tabou_1000_2 » dans le classeur." type="5" refreshedVersion="0" background="1">
    <dbPr connection="Provider=Microsoft.Mashup.OleDb.1;Data Source=$Workbook$;Location=Tabou_1000_2;Extended Properties=&quot;&quot;" command="SELECT * FROM [Tabou_1000_2]"/>
  </connection>
  <connection id="13" xr16:uid="{6E72A676-7E96-4EE7-A648-FC5455F610EA}" keepAlive="1" name="Requête - Tabou_1000_20" description="Connexion à la requête « Tabou_1000_20 » dans le classeur." type="5" refreshedVersion="8" background="1" saveData="1">
    <dbPr connection="Provider=Microsoft.Mashup.OleDb.1;Data Source=$Workbook$;Location=Tabou_1000_20;Extended Properties=&quot;&quot;" command="SELECT * FROM [Tabou_1000_20]"/>
  </connection>
  <connection id="14" xr16:uid="{0F0F5BEB-9360-4124-83B3-3CEDE94FA6AD}" keepAlive="1" name="Requête - Tabou_1000_30" description="Connexion à la requête « Tabou_1000_30 » dans le classeur." type="5" refreshedVersion="8" background="1" saveData="1">
    <dbPr connection="Provider=Microsoft.Mashup.OleDb.1;Data Source=$Workbook$;Location=Tabou_1000_30;Extended Properties=&quot;&quot;" command="SELECT * FROM [Tabou_1000_30]"/>
  </connection>
  <connection id="15" xr16:uid="{FAD16DAB-F84C-4C3D-AB9C-2792F316F9CB}" keepAlive="1" name="Requête - Tabou_10000_1" description="Connexion à la requête « Tabou_10000_1 » dans le classeur." type="5" refreshedVersion="8" background="1" saveData="1">
    <dbPr connection="Provider=Microsoft.Mashup.OleDb.1;Data Source=$Workbook$;Location=Tabou_10000_1;Extended Properties=&quot;&quot;" command="SELECT * FROM [Tabou_10000_1]"/>
  </connection>
  <connection id="16" xr16:uid="{72153F52-1A99-4714-828A-24533E2E9C54}" keepAlive="1" name="Requête - Tabou_10000_10" description="Connexion à la requête « Tabou_10000_10 » dans le classeur." type="5" refreshedVersion="8" background="1" saveData="1">
    <dbPr connection="Provider=Microsoft.Mashup.OleDb.1;Data Source=$Workbook$;Location=Tabou_10000_10;Extended Properties=&quot;&quot;" command="SELECT * FROM [Tabou_10000_10]"/>
  </connection>
  <connection id="17" xr16:uid="{6F3ED418-13A4-46C4-8FE9-6BEE1C58CEC0}" keepAlive="1" name="Requête - Tabou_10000_20" description="Connexion à la requête « Tabou_10000_20 » dans le classeur." type="5" refreshedVersion="8" background="1" saveData="1">
    <dbPr connection="Provider=Microsoft.Mashup.OleDb.1;Data Source=$Workbook$;Location=Tabou_10000_20;Extended Properties=&quot;&quot;" command="SELECT * FROM [Tabou_10000_20]"/>
  </connection>
  <connection id="18" xr16:uid="{CEE6CBB0-DB4F-4D9C-9B89-F35CE4DAC2C8}" keepAlive="1" name="Requête - Tabou_10000_30" description="Connexion à la requête « Tabou_10000_30 » dans le classeur." type="5" refreshedVersion="8" background="1" saveData="1">
    <dbPr connection="Provider=Microsoft.Mashup.OleDb.1;Data Source=$Workbook$;Location=Tabou_10000_30;Extended Properties=&quot;&quot;" command="SELECT * FROM [Tabou_10000_30]"/>
  </connection>
</connections>
</file>

<file path=xl/sharedStrings.xml><?xml version="1.0" encoding="utf-8"?>
<sst xmlns="http://schemas.openxmlformats.org/spreadsheetml/2006/main" count="2393" uniqueCount="89">
  <si>
    <t>Nom fichier</t>
  </si>
  <si>
    <t>Nb clients</t>
  </si>
  <si>
    <t>Fitness de base</t>
  </si>
  <si>
    <t>Nb vehicules min</t>
  </si>
  <si>
    <t>Metaheuristique</t>
  </si>
  <si>
    <t>Fitness resultat</t>
  </si>
  <si>
    <t>Vehicules resultat</t>
  </si>
  <si>
    <t>Nombre iterations</t>
  </si>
  <si>
    <t>Temps d'execution</t>
  </si>
  <si>
    <t>Amelioration fitness</t>
  </si>
  <si>
    <t>Taille liste tabou</t>
  </si>
  <si>
    <t>A3205.txt</t>
  </si>
  <si>
    <t>Tabou</t>
  </si>
  <si>
    <t>A3305.txt</t>
  </si>
  <si>
    <t>A3306.txt</t>
  </si>
  <si>
    <t>A3405.txt</t>
  </si>
  <si>
    <t>A3605.txt</t>
  </si>
  <si>
    <t>A3705.txt</t>
  </si>
  <si>
    <t>A3706.txt</t>
  </si>
  <si>
    <t>A3805.txt</t>
  </si>
  <si>
    <t>A3905.txt</t>
  </si>
  <si>
    <t>A3906.txt</t>
  </si>
  <si>
    <t>A4406.txt</t>
  </si>
  <si>
    <t>A4506.txt</t>
  </si>
  <si>
    <t>A4507.txt</t>
  </si>
  <si>
    <t>A4607.txt</t>
  </si>
  <si>
    <t>A5307.txt</t>
  </si>
  <si>
    <t>A5407.txt</t>
  </si>
  <si>
    <t>A5509.txt</t>
  </si>
  <si>
    <t>A6009.txt</t>
  </si>
  <si>
    <t>A6109.txt</t>
  </si>
  <si>
    <t>A6208.txt</t>
  </si>
  <si>
    <t>A6310.txt</t>
  </si>
  <si>
    <t>A6409.txt</t>
  </si>
  <si>
    <t>A6509.txt</t>
  </si>
  <si>
    <t>A6909.txt</t>
  </si>
  <si>
    <t>A8010.txt</t>
  </si>
  <si>
    <t>c101.txt</t>
  </si>
  <si>
    <t>c201.txt</t>
  </si>
  <si>
    <t>r101.txt</t>
  </si>
  <si>
    <t>Variation (µ)</t>
  </si>
  <si>
    <t>Température</t>
  </si>
  <si>
    <t>Recuit simule</t>
  </si>
  <si>
    <t>Amélioration fitness</t>
  </si>
  <si>
    <t>Fichier</t>
  </si>
  <si>
    <t>Temps exec</t>
  </si>
  <si>
    <t>Fitness résultat</t>
  </si>
  <si>
    <t>Taille liste taboue</t>
  </si>
  <si>
    <t>Pour 10 000 itérations</t>
  </si>
  <si>
    <t>Pour 1 000 itérations</t>
  </si>
  <si>
    <t>Moyenne d'amélioration</t>
  </si>
  <si>
    <t>Liste taboue = 1</t>
  </si>
  <si>
    <t>Liste taboue = 10</t>
  </si>
  <si>
    <t>Liste taboue = 20</t>
  </si>
  <si>
    <t>Liste taboue = 30</t>
  </si>
  <si>
    <t xml:space="preserve"> </t>
  </si>
  <si>
    <t>Moyenne</t>
  </si>
  <si>
    <t>Ecart-type</t>
  </si>
  <si>
    <t>Température = 10</t>
  </si>
  <si>
    <t>Variation</t>
  </si>
  <si>
    <t>Température = 50</t>
  </si>
  <si>
    <t>Température = 250</t>
  </si>
  <si>
    <t>Variation = 0,5</t>
  </si>
  <si>
    <t>Variation = 0,7</t>
  </si>
  <si>
    <t>Variation = 0,9</t>
  </si>
  <si>
    <t>TABOU</t>
  </si>
  <si>
    <t>RECUIT SIMULÉ</t>
  </si>
  <si>
    <t>fichier</t>
  </si>
  <si>
    <t>Taille liste</t>
  </si>
  <si>
    <t>Total général</t>
  </si>
  <si>
    <t>Tps exec s</t>
  </si>
  <si>
    <t>Tps exec (s)</t>
  </si>
  <si>
    <t>Tps exec</t>
  </si>
  <si>
    <t>µ</t>
  </si>
  <si>
    <t>t</t>
  </si>
  <si>
    <t>t = 10</t>
  </si>
  <si>
    <t>t = 50</t>
  </si>
  <si>
    <t>t = 250</t>
  </si>
  <si>
    <t>Variation µ</t>
  </si>
  <si>
    <t xml:space="preserve">Tps exec (s) </t>
  </si>
  <si>
    <t>Nb vehicule min</t>
  </si>
  <si>
    <t>Nb vehicule résultat</t>
  </si>
  <si>
    <t>Difference</t>
  </si>
  <si>
    <t>RECUIT</t>
  </si>
  <si>
    <t>Iterations</t>
  </si>
  <si>
    <t>Liste</t>
  </si>
  <si>
    <t>µ = 0,5</t>
  </si>
  <si>
    <t>µ = 0,7</t>
  </si>
  <si>
    <t>µ = 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</si>
</sst>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0"/>
    <numFmt numFmtId="166" formatCode="0.000"/>
    <numFmt numFmtId="167" formatCode="0.0"/>
    <numFmt numFmtId="168" formatCode="0.000000000"/>
    <numFmt numFmtId="169" formatCode="0.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50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2" xfId="0" applyBorder="1"/>
    <xf numFmtId="2" fontId="0" fillId="0" borderId="2" xfId="0" applyNumberFormat="1" applyBorder="1"/>
    <xf numFmtId="0" fontId="1" fillId="0" borderId="2" xfId="0" applyFont="1" applyBorder="1"/>
    <xf numFmtId="0" fontId="0" fillId="0" borderId="2" xfId="0" applyNumberFormat="1" applyBorder="1"/>
    <xf numFmtId="0" fontId="0" fillId="0" borderId="0" xfId="0" applyBorder="1"/>
    <xf numFmtId="0" fontId="1" fillId="0" borderId="0" xfId="0" applyFont="1" applyBorder="1"/>
    <xf numFmtId="164" fontId="0" fillId="0" borderId="0" xfId="1" applyNumberFormat="1" applyFont="1"/>
    <xf numFmtId="0" fontId="0" fillId="0" borderId="3" xfId="0" applyFont="1" applyBorder="1"/>
    <xf numFmtId="0" fontId="0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4" borderId="12" xfId="0" applyFont="1" applyFill="1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5" borderId="0" xfId="0" applyNumberFormat="1" applyFill="1" applyAlignment="1">
      <alignment horizontal="center" vertical="center"/>
    </xf>
    <xf numFmtId="167" fontId="0" fillId="3" borderId="3" xfId="0" applyNumberFormat="1" applyFont="1" applyFill="1" applyBorder="1"/>
    <xf numFmtId="167" fontId="0" fillId="0" borderId="3" xfId="0" applyNumberFormat="1" applyFont="1" applyBorder="1"/>
    <xf numFmtId="0" fontId="0" fillId="0" borderId="4" xfId="0" applyFont="1" applyBorder="1"/>
    <xf numFmtId="167" fontId="0" fillId="0" borderId="4" xfId="0" applyNumberFormat="1" applyFont="1" applyBorder="1"/>
    <xf numFmtId="0" fontId="7" fillId="0" borderId="0" xfId="0" applyFont="1"/>
    <xf numFmtId="0" fontId="7" fillId="2" borderId="1" xfId="0" applyFont="1" applyFill="1" applyBorder="1"/>
    <xf numFmtId="0" fontId="7" fillId="0" borderId="1" xfId="0" applyFont="1" applyBorder="1"/>
    <xf numFmtId="0" fontId="7" fillId="2" borderId="11" xfId="0" applyFont="1" applyFill="1" applyBorder="1"/>
    <xf numFmtId="0" fontId="0" fillId="0" borderId="0" xfId="0" applyAlignment="1">
      <alignment vertical="center" wrapText="1"/>
    </xf>
    <xf numFmtId="0" fontId="5" fillId="4" borderId="13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 wrapText="1"/>
    </xf>
    <xf numFmtId="0" fontId="5" fillId="4" borderId="14" xfId="0" applyFont="1" applyFill="1" applyBorder="1" applyAlignment="1">
      <alignment vertical="center" wrapText="1"/>
    </xf>
    <xf numFmtId="168" fontId="0" fillId="0" borderId="0" xfId="0" applyNumberFormat="1"/>
    <xf numFmtId="169" fontId="0" fillId="0" borderId="0" xfId="0" applyNumberFormat="1"/>
    <xf numFmtId="0" fontId="0" fillId="0" borderId="0" xfId="0" applyAlignment="1"/>
    <xf numFmtId="0" fontId="8" fillId="4" borderId="13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vertical="center" wrapText="1"/>
    </xf>
    <xf numFmtId="0" fontId="9" fillId="0" borderId="0" xfId="0" applyFont="1"/>
    <xf numFmtId="0" fontId="9" fillId="0" borderId="1" xfId="0" applyFont="1" applyBorder="1"/>
    <xf numFmtId="0" fontId="9" fillId="2" borderId="1" xfId="0" applyFont="1" applyFill="1" applyBorder="1"/>
    <xf numFmtId="0" fontId="9" fillId="0" borderId="11" xfId="0" applyFont="1" applyBorder="1"/>
    <xf numFmtId="0" fontId="9" fillId="2" borderId="11" xfId="0" applyFont="1" applyFill="1" applyBorder="1"/>
    <xf numFmtId="166" fontId="0" fillId="0" borderId="2" xfId="0" applyNumberForma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240"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67" formatCode="0.0"/>
    </dxf>
    <dxf>
      <numFmt numFmtId="167" formatCode="0.0"/>
    </dxf>
    <dxf>
      <fill>
        <patternFill patternType="solid">
          <bgColor theme="0" tint="-0.14999847407452621"/>
        </patternFill>
      </fill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top style="thin">
          <color theme="4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top style="thin">
          <color theme="4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top style="thin">
          <color theme="4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7" formatCode="0.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67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numFmt numFmtId="2" formatCode="0.00"/>
    </dxf>
    <dxf>
      <fill>
        <patternFill patternType="solid">
          <bgColor theme="0" tint="-0.14999847407452621"/>
        </patternFill>
      </fill>
    </dxf>
    <dxf>
      <numFmt numFmtId="167" formatCode="0.0"/>
    </dxf>
    <dxf>
      <numFmt numFmtId="167" formatCode="0.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7" formatCode="0.0"/>
    </dxf>
    <dxf>
      <fill>
        <patternFill patternType="solid"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67" formatCode="0.0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rgb="FF8EA9DB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4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 données CVRP.xlsx]Tb.crois.dyn1!Tableau croisé dynamique10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82721308714615E-2"/>
          <c:y val="0.11009040536599592"/>
          <c:w val="0.79433325516195663"/>
          <c:h val="0.61363152522601339"/>
        </c:manualLayout>
      </c:layout>
      <c:lineChart>
        <c:grouping val="stacked"/>
        <c:varyColors val="0"/>
        <c:ser>
          <c:idx val="0"/>
          <c:order val="0"/>
          <c:tx>
            <c:strRef>
              <c:f>'Tb.crois.dyn1'!$B$3:$B$4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'Tb.crois.dyn1'!$A$5:$A$33</c:f>
              <c:strCache>
                <c:ptCount val="28"/>
                <c:pt idx="0">
                  <c:v>A3205.txt</c:v>
                </c:pt>
                <c:pt idx="1">
                  <c:v>A3305.txt</c:v>
                </c:pt>
                <c:pt idx="2">
                  <c:v>A3306.txt</c:v>
                </c:pt>
                <c:pt idx="3">
                  <c:v>A3405.txt</c:v>
                </c:pt>
                <c:pt idx="4">
                  <c:v>A3605.txt</c:v>
                </c:pt>
                <c:pt idx="5">
                  <c:v>A3705.txt</c:v>
                </c:pt>
                <c:pt idx="6">
                  <c:v>A3706.txt</c:v>
                </c:pt>
                <c:pt idx="7">
                  <c:v>A3805.txt</c:v>
                </c:pt>
                <c:pt idx="8">
                  <c:v>A3905.txt</c:v>
                </c:pt>
                <c:pt idx="9">
                  <c:v>A3906.txt</c:v>
                </c:pt>
                <c:pt idx="10">
                  <c:v>A4406.txt</c:v>
                </c:pt>
                <c:pt idx="11">
                  <c:v>A4506.txt</c:v>
                </c:pt>
                <c:pt idx="12">
                  <c:v>A4507.txt</c:v>
                </c:pt>
                <c:pt idx="13">
                  <c:v>A4607.txt</c:v>
                </c:pt>
                <c:pt idx="14">
                  <c:v>A5307.txt</c:v>
                </c:pt>
                <c:pt idx="15">
                  <c:v>A5407.txt</c:v>
                </c:pt>
                <c:pt idx="16">
                  <c:v>A5509.txt</c:v>
                </c:pt>
                <c:pt idx="17">
                  <c:v>A6009.txt</c:v>
                </c:pt>
                <c:pt idx="18">
                  <c:v>A6109.txt</c:v>
                </c:pt>
                <c:pt idx="19">
                  <c:v>A6208.txt</c:v>
                </c:pt>
                <c:pt idx="20">
                  <c:v>A6310.txt</c:v>
                </c:pt>
                <c:pt idx="21">
                  <c:v>A6409.txt</c:v>
                </c:pt>
                <c:pt idx="22">
                  <c:v>A6509.txt</c:v>
                </c:pt>
                <c:pt idx="23">
                  <c:v>A6909.txt</c:v>
                </c:pt>
                <c:pt idx="24">
                  <c:v>A8010.txt</c:v>
                </c:pt>
                <c:pt idx="25">
                  <c:v>c101.txt</c:v>
                </c:pt>
                <c:pt idx="26">
                  <c:v>c201.txt</c:v>
                </c:pt>
                <c:pt idx="27">
                  <c:v>r101.txt</c:v>
                </c:pt>
              </c:strCache>
            </c:strRef>
          </c:cat>
          <c:val>
            <c:numRef>
              <c:f>'Tb.crois.dyn1'!$B$5:$B$33</c:f>
              <c:numCache>
                <c:formatCode>0.0</c:formatCode>
                <c:ptCount val="28"/>
                <c:pt idx="0">
                  <c:v>1.306</c:v>
                </c:pt>
                <c:pt idx="1">
                  <c:v>1.054</c:v>
                </c:pt>
                <c:pt idx="2">
                  <c:v>1.145</c:v>
                </c:pt>
                <c:pt idx="3">
                  <c:v>1.29</c:v>
                </c:pt>
                <c:pt idx="4">
                  <c:v>1.782</c:v>
                </c:pt>
                <c:pt idx="5">
                  <c:v>1.4690000000000001</c:v>
                </c:pt>
                <c:pt idx="6">
                  <c:v>1.6950000000000001</c:v>
                </c:pt>
                <c:pt idx="7">
                  <c:v>1.679</c:v>
                </c:pt>
                <c:pt idx="8">
                  <c:v>1.5740000000000001</c:v>
                </c:pt>
                <c:pt idx="9">
                  <c:v>1.6930000000000001</c:v>
                </c:pt>
                <c:pt idx="10">
                  <c:v>1.7030000000000001</c:v>
                </c:pt>
                <c:pt idx="11">
                  <c:v>2.149</c:v>
                </c:pt>
                <c:pt idx="12">
                  <c:v>2.5910000000000002</c:v>
                </c:pt>
                <c:pt idx="13">
                  <c:v>2.1389999999999998</c:v>
                </c:pt>
                <c:pt idx="14">
                  <c:v>3.6819999999999999</c:v>
                </c:pt>
                <c:pt idx="15">
                  <c:v>2.6560000000000001</c:v>
                </c:pt>
                <c:pt idx="16">
                  <c:v>2.64</c:v>
                </c:pt>
                <c:pt idx="17">
                  <c:v>4.3929999999999998</c:v>
                </c:pt>
                <c:pt idx="18">
                  <c:v>4.3639999999999999</c:v>
                </c:pt>
                <c:pt idx="19">
                  <c:v>3.9729999999999999</c:v>
                </c:pt>
                <c:pt idx="20">
                  <c:v>4.8129999999999997</c:v>
                </c:pt>
                <c:pt idx="21">
                  <c:v>4.3499999999999996</c:v>
                </c:pt>
                <c:pt idx="22">
                  <c:v>4.6970000000000001</c:v>
                </c:pt>
                <c:pt idx="23">
                  <c:v>5.3319999999999999</c:v>
                </c:pt>
                <c:pt idx="24">
                  <c:v>7.9249999999999998</c:v>
                </c:pt>
                <c:pt idx="25">
                  <c:v>17.803999999999998</c:v>
                </c:pt>
                <c:pt idx="26">
                  <c:v>14.68</c:v>
                </c:pt>
                <c:pt idx="27">
                  <c:v>23.15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0-482A-BF49-D05BB8C0081B}"/>
            </c:ext>
          </c:extLst>
        </c:ser>
        <c:ser>
          <c:idx val="1"/>
          <c:order val="1"/>
          <c:tx>
            <c:strRef>
              <c:f>'Tb.crois.dyn1'!$C$3:$C$4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'Tb.crois.dyn1'!$A$5:$A$33</c:f>
              <c:strCache>
                <c:ptCount val="28"/>
                <c:pt idx="0">
                  <c:v>A3205.txt</c:v>
                </c:pt>
                <c:pt idx="1">
                  <c:v>A3305.txt</c:v>
                </c:pt>
                <c:pt idx="2">
                  <c:v>A3306.txt</c:v>
                </c:pt>
                <c:pt idx="3">
                  <c:v>A3405.txt</c:v>
                </c:pt>
                <c:pt idx="4">
                  <c:v>A3605.txt</c:v>
                </c:pt>
                <c:pt idx="5">
                  <c:v>A3705.txt</c:v>
                </c:pt>
                <c:pt idx="6">
                  <c:v>A3706.txt</c:v>
                </c:pt>
                <c:pt idx="7">
                  <c:v>A3805.txt</c:v>
                </c:pt>
                <c:pt idx="8">
                  <c:v>A3905.txt</c:v>
                </c:pt>
                <c:pt idx="9">
                  <c:v>A3906.txt</c:v>
                </c:pt>
                <c:pt idx="10">
                  <c:v>A4406.txt</c:v>
                </c:pt>
                <c:pt idx="11">
                  <c:v>A4506.txt</c:v>
                </c:pt>
                <c:pt idx="12">
                  <c:v>A4507.txt</c:v>
                </c:pt>
                <c:pt idx="13">
                  <c:v>A4607.txt</c:v>
                </c:pt>
                <c:pt idx="14">
                  <c:v>A5307.txt</c:v>
                </c:pt>
                <c:pt idx="15">
                  <c:v>A5407.txt</c:v>
                </c:pt>
                <c:pt idx="16">
                  <c:v>A5509.txt</c:v>
                </c:pt>
                <c:pt idx="17">
                  <c:v>A6009.txt</c:v>
                </c:pt>
                <c:pt idx="18">
                  <c:v>A6109.txt</c:v>
                </c:pt>
                <c:pt idx="19">
                  <c:v>A6208.txt</c:v>
                </c:pt>
                <c:pt idx="20">
                  <c:v>A6310.txt</c:v>
                </c:pt>
                <c:pt idx="21">
                  <c:v>A6409.txt</c:v>
                </c:pt>
                <c:pt idx="22">
                  <c:v>A6509.txt</c:v>
                </c:pt>
                <c:pt idx="23">
                  <c:v>A6909.txt</c:v>
                </c:pt>
                <c:pt idx="24">
                  <c:v>A8010.txt</c:v>
                </c:pt>
                <c:pt idx="25">
                  <c:v>c101.txt</c:v>
                </c:pt>
                <c:pt idx="26">
                  <c:v>c201.txt</c:v>
                </c:pt>
                <c:pt idx="27">
                  <c:v>r101.txt</c:v>
                </c:pt>
              </c:strCache>
            </c:strRef>
          </c:cat>
          <c:val>
            <c:numRef>
              <c:f>'Tb.crois.dyn1'!$C$5:$C$33</c:f>
              <c:numCache>
                <c:formatCode>0.0</c:formatCode>
                <c:ptCount val="28"/>
                <c:pt idx="0">
                  <c:v>1.0129999999999999</c:v>
                </c:pt>
                <c:pt idx="1">
                  <c:v>0.86399999999999999</c:v>
                </c:pt>
                <c:pt idx="2">
                  <c:v>1.173</c:v>
                </c:pt>
                <c:pt idx="3">
                  <c:v>1.1220000000000001</c:v>
                </c:pt>
                <c:pt idx="4">
                  <c:v>1.26</c:v>
                </c:pt>
                <c:pt idx="5">
                  <c:v>1.4910000000000001</c:v>
                </c:pt>
                <c:pt idx="6">
                  <c:v>1.1419999999999999</c:v>
                </c:pt>
                <c:pt idx="7">
                  <c:v>1.7829999999999999</c:v>
                </c:pt>
                <c:pt idx="8">
                  <c:v>1.482</c:v>
                </c:pt>
                <c:pt idx="9">
                  <c:v>1.4339999999999999</c:v>
                </c:pt>
                <c:pt idx="10">
                  <c:v>1.488</c:v>
                </c:pt>
                <c:pt idx="11">
                  <c:v>2.4129999999999998</c:v>
                </c:pt>
                <c:pt idx="12">
                  <c:v>2.3650000000000002</c:v>
                </c:pt>
                <c:pt idx="13">
                  <c:v>1.677</c:v>
                </c:pt>
                <c:pt idx="14">
                  <c:v>2.9569999999999999</c:v>
                </c:pt>
                <c:pt idx="15">
                  <c:v>3.0419999999999998</c:v>
                </c:pt>
                <c:pt idx="16">
                  <c:v>3.3</c:v>
                </c:pt>
                <c:pt idx="17">
                  <c:v>4.2290000000000001</c:v>
                </c:pt>
                <c:pt idx="18">
                  <c:v>4.2350000000000003</c:v>
                </c:pt>
                <c:pt idx="19">
                  <c:v>5.6630000000000003</c:v>
                </c:pt>
                <c:pt idx="20">
                  <c:v>4.359</c:v>
                </c:pt>
                <c:pt idx="21">
                  <c:v>5.71</c:v>
                </c:pt>
                <c:pt idx="22">
                  <c:v>5.2969999999999997</c:v>
                </c:pt>
                <c:pt idx="23">
                  <c:v>6.6420000000000003</c:v>
                </c:pt>
                <c:pt idx="24">
                  <c:v>8.7010000000000005</c:v>
                </c:pt>
                <c:pt idx="25">
                  <c:v>23.911999999999999</c:v>
                </c:pt>
                <c:pt idx="26">
                  <c:v>17.948</c:v>
                </c:pt>
                <c:pt idx="27">
                  <c:v>24.972999999999999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0-482A-BF49-D05BB8C0081B}"/>
            </c:ext>
          </c:extLst>
        </c:ser>
        <c:ser>
          <c:idx val="2"/>
          <c:order val="2"/>
          <c:tx>
            <c:strRef>
              <c:f>'Tb.crois.dyn1'!$D$3:$D$4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'Tb.crois.dyn1'!$A$5:$A$33</c:f>
              <c:strCache>
                <c:ptCount val="28"/>
                <c:pt idx="0">
                  <c:v>A3205.txt</c:v>
                </c:pt>
                <c:pt idx="1">
                  <c:v>A3305.txt</c:v>
                </c:pt>
                <c:pt idx="2">
                  <c:v>A3306.txt</c:v>
                </c:pt>
                <c:pt idx="3">
                  <c:v>A3405.txt</c:v>
                </c:pt>
                <c:pt idx="4">
                  <c:v>A3605.txt</c:v>
                </c:pt>
                <c:pt idx="5">
                  <c:v>A3705.txt</c:v>
                </c:pt>
                <c:pt idx="6">
                  <c:v>A3706.txt</c:v>
                </c:pt>
                <c:pt idx="7">
                  <c:v>A3805.txt</c:v>
                </c:pt>
                <c:pt idx="8">
                  <c:v>A3905.txt</c:v>
                </c:pt>
                <c:pt idx="9">
                  <c:v>A3906.txt</c:v>
                </c:pt>
                <c:pt idx="10">
                  <c:v>A4406.txt</c:v>
                </c:pt>
                <c:pt idx="11">
                  <c:v>A4506.txt</c:v>
                </c:pt>
                <c:pt idx="12">
                  <c:v>A4507.txt</c:v>
                </c:pt>
                <c:pt idx="13">
                  <c:v>A4607.txt</c:v>
                </c:pt>
                <c:pt idx="14">
                  <c:v>A5307.txt</c:v>
                </c:pt>
                <c:pt idx="15">
                  <c:v>A5407.txt</c:v>
                </c:pt>
                <c:pt idx="16">
                  <c:v>A5509.txt</c:v>
                </c:pt>
                <c:pt idx="17">
                  <c:v>A6009.txt</c:v>
                </c:pt>
                <c:pt idx="18">
                  <c:v>A6109.txt</c:v>
                </c:pt>
                <c:pt idx="19">
                  <c:v>A6208.txt</c:v>
                </c:pt>
                <c:pt idx="20">
                  <c:v>A6310.txt</c:v>
                </c:pt>
                <c:pt idx="21">
                  <c:v>A6409.txt</c:v>
                </c:pt>
                <c:pt idx="22">
                  <c:v>A6509.txt</c:v>
                </c:pt>
                <c:pt idx="23">
                  <c:v>A6909.txt</c:v>
                </c:pt>
                <c:pt idx="24">
                  <c:v>A8010.txt</c:v>
                </c:pt>
                <c:pt idx="25">
                  <c:v>c101.txt</c:v>
                </c:pt>
                <c:pt idx="26">
                  <c:v>c201.txt</c:v>
                </c:pt>
                <c:pt idx="27">
                  <c:v>r101.txt</c:v>
                </c:pt>
              </c:strCache>
            </c:strRef>
          </c:cat>
          <c:val>
            <c:numRef>
              <c:f>'Tb.crois.dyn1'!$D$5:$D$33</c:f>
              <c:numCache>
                <c:formatCode>0.0</c:formatCode>
                <c:ptCount val="28"/>
                <c:pt idx="0">
                  <c:v>1.3160000000000001</c:v>
                </c:pt>
                <c:pt idx="1">
                  <c:v>0.92500000000000004</c:v>
                </c:pt>
                <c:pt idx="2">
                  <c:v>1.0069999999999999</c:v>
                </c:pt>
                <c:pt idx="3">
                  <c:v>1.0820000000000001</c:v>
                </c:pt>
                <c:pt idx="4">
                  <c:v>1.4470000000000001</c:v>
                </c:pt>
                <c:pt idx="5">
                  <c:v>1.395</c:v>
                </c:pt>
                <c:pt idx="6">
                  <c:v>1.2430000000000001</c:v>
                </c:pt>
                <c:pt idx="7">
                  <c:v>1.2669999999999999</c:v>
                </c:pt>
                <c:pt idx="8">
                  <c:v>1.393</c:v>
                </c:pt>
                <c:pt idx="9">
                  <c:v>1.694</c:v>
                </c:pt>
                <c:pt idx="10">
                  <c:v>2.4740000000000002</c:v>
                </c:pt>
                <c:pt idx="11">
                  <c:v>2.95</c:v>
                </c:pt>
                <c:pt idx="12">
                  <c:v>2.1360000000000001</c:v>
                </c:pt>
                <c:pt idx="13">
                  <c:v>3.1960000000000002</c:v>
                </c:pt>
                <c:pt idx="14">
                  <c:v>3.76</c:v>
                </c:pt>
                <c:pt idx="15">
                  <c:v>4.3120000000000003</c:v>
                </c:pt>
                <c:pt idx="16">
                  <c:v>3.0430000000000001</c:v>
                </c:pt>
                <c:pt idx="17">
                  <c:v>4.6230000000000002</c:v>
                </c:pt>
                <c:pt idx="18">
                  <c:v>3.61</c:v>
                </c:pt>
                <c:pt idx="19">
                  <c:v>4.7809999999999997</c:v>
                </c:pt>
                <c:pt idx="20">
                  <c:v>4.4009999999999998</c:v>
                </c:pt>
                <c:pt idx="21">
                  <c:v>6.468</c:v>
                </c:pt>
                <c:pt idx="22">
                  <c:v>4.0999999999999996</c:v>
                </c:pt>
                <c:pt idx="23">
                  <c:v>6.0620000000000003</c:v>
                </c:pt>
                <c:pt idx="24">
                  <c:v>9.5399999999999991</c:v>
                </c:pt>
                <c:pt idx="25">
                  <c:v>28.276</c:v>
                </c:pt>
                <c:pt idx="26">
                  <c:v>26.222000000000001</c:v>
                </c:pt>
                <c:pt idx="27">
                  <c:v>28.637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0-482A-BF49-D05BB8C0081B}"/>
            </c:ext>
          </c:extLst>
        </c:ser>
        <c:ser>
          <c:idx val="3"/>
          <c:order val="3"/>
          <c:tx>
            <c:strRef>
              <c:f>'Tb.crois.dyn1'!$E$3:$E$4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'Tb.crois.dyn1'!$A$5:$A$33</c:f>
              <c:strCache>
                <c:ptCount val="28"/>
                <c:pt idx="0">
                  <c:v>A3205.txt</c:v>
                </c:pt>
                <c:pt idx="1">
                  <c:v>A3305.txt</c:v>
                </c:pt>
                <c:pt idx="2">
                  <c:v>A3306.txt</c:v>
                </c:pt>
                <c:pt idx="3">
                  <c:v>A3405.txt</c:v>
                </c:pt>
                <c:pt idx="4">
                  <c:v>A3605.txt</c:v>
                </c:pt>
                <c:pt idx="5">
                  <c:v>A3705.txt</c:v>
                </c:pt>
                <c:pt idx="6">
                  <c:v>A3706.txt</c:v>
                </c:pt>
                <c:pt idx="7">
                  <c:v>A3805.txt</c:v>
                </c:pt>
                <c:pt idx="8">
                  <c:v>A3905.txt</c:v>
                </c:pt>
                <c:pt idx="9">
                  <c:v>A3906.txt</c:v>
                </c:pt>
                <c:pt idx="10">
                  <c:v>A4406.txt</c:v>
                </c:pt>
                <c:pt idx="11">
                  <c:v>A4506.txt</c:v>
                </c:pt>
                <c:pt idx="12">
                  <c:v>A4507.txt</c:v>
                </c:pt>
                <c:pt idx="13">
                  <c:v>A4607.txt</c:v>
                </c:pt>
                <c:pt idx="14">
                  <c:v>A5307.txt</c:v>
                </c:pt>
                <c:pt idx="15">
                  <c:v>A5407.txt</c:v>
                </c:pt>
                <c:pt idx="16">
                  <c:v>A5509.txt</c:v>
                </c:pt>
                <c:pt idx="17">
                  <c:v>A6009.txt</c:v>
                </c:pt>
                <c:pt idx="18">
                  <c:v>A6109.txt</c:v>
                </c:pt>
                <c:pt idx="19">
                  <c:v>A6208.txt</c:v>
                </c:pt>
                <c:pt idx="20">
                  <c:v>A6310.txt</c:v>
                </c:pt>
                <c:pt idx="21">
                  <c:v>A6409.txt</c:v>
                </c:pt>
                <c:pt idx="22">
                  <c:v>A6509.txt</c:v>
                </c:pt>
                <c:pt idx="23">
                  <c:v>A6909.txt</c:v>
                </c:pt>
                <c:pt idx="24">
                  <c:v>A8010.txt</c:v>
                </c:pt>
                <c:pt idx="25">
                  <c:v>c101.txt</c:v>
                </c:pt>
                <c:pt idx="26">
                  <c:v>c201.txt</c:v>
                </c:pt>
                <c:pt idx="27">
                  <c:v>r101.txt</c:v>
                </c:pt>
              </c:strCache>
            </c:strRef>
          </c:cat>
          <c:val>
            <c:numRef>
              <c:f>'Tb.crois.dyn1'!$E$5:$E$33</c:f>
              <c:numCache>
                <c:formatCode>0.0</c:formatCode>
                <c:ptCount val="28"/>
                <c:pt idx="0">
                  <c:v>1.111</c:v>
                </c:pt>
                <c:pt idx="1">
                  <c:v>0.85</c:v>
                </c:pt>
                <c:pt idx="2">
                  <c:v>0.88300000000000001</c:v>
                </c:pt>
                <c:pt idx="3">
                  <c:v>1.393</c:v>
                </c:pt>
                <c:pt idx="4">
                  <c:v>1.58</c:v>
                </c:pt>
                <c:pt idx="5">
                  <c:v>2.0609999999999999</c:v>
                </c:pt>
                <c:pt idx="6">
                  <c:v>1.4890000000000001</c:v>
                </c:pt>
                <c:pt idx="7">
                  <c:v>1.29</c:v>
                </c:pt>
                <c:pt idx="8">
                  <c:v>2.1360000000000001</c:v>
                </c:pt>
                <c:pt idx="9">
                  <c:v>1.6240000000000001</c:v>
                </c:pt>
                <c:pt idx="10">
                  <c:v>2.4249999999999998</c:v>
                </c:pt>
                <c:pt idx="11">
                  <c:v>2.141</c:v>
                </c:pt>
                <c:pt idx="12">
                  <c:v>2.173</c:v>
                </c:pt>
                <c:pt idx="13">
                  <c:v>1.946</c:v>
                </c:pt>
                <c:pt idx="14">
                  <c:v>3.7669999999999999</c:v>
                </c:pt>
                <c:pt idx="15">
                  <c:v>5.2670000000000003</c:v>
                </c:pt>
                <c:pt idx="16">
                  <c:v>3.2130000000000001</c:v>
                </c:pt>
                <c:pt idx="17">
                  <c:v>5.2690000000000001</c:v>
                </c:pt>
                <c:pt idx="18">
                  <c:v>3.6869999999999998</c:v>
                </c:pt>
                <c:pt idx="19">
                  <c:v>5.5170000000000003</c:v>
                </c:pt>
                <c:pt idx="20">
                  <c:v>4.5460000000000003</c:v>
                </c:pt>
                <c:pt idx="21">
                  <c:v>4.3</c:v>
                </c:pt>
                <c:pt idx="22">
                  <c:v>7.0730000000000004</c:v>
                </c:pt>
                <c:pt idx="23">
                  <c:v>8.4320000000000004</c:v>
                </c:pt>
                <c:pt idx="24">
                  <c:v>10.93</c:v>
                </c:pt>
                <c:pt idx="25">
                  <c:v>21.305</c:v>
                </c:pt>
                <c:pt idx="26">
                  <c:v>20.518000000000001</c:v>
                </c:pt>
                <c:pt idx="27">
                  <c:v>26.204000000000001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0-482A-BF49-D05BB8C0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76408"/>
        <c:axId val="585676736"/>
      </c:lineChart>
      <c:catAx>
        <c:axId val="58567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676736"/>
        <c:crosses val="autoZero"/>
        <c:auto val="1"/>
        <c:lblAlgn val="ctr"/>
        <c:lblOffset val="100"/>
        <c:noMultiLvlLbl val="0"/>
      </c:catAx>
      <c:valAx>
        <c:axId val="5856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67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8"/>
              <c:pt idx="0">
                <c:v>A3205.txt</c:v>
              </c:pt>
              <c:pt idx="1">
                <c:v>A3305.txt</c:v>
              </c:pt>
              <c:pt idx="2">
                <c:v>A3306.txt</c:v>
              </c:pt>
              <c:pt idx="3">
                <c:v>A3405.txt</c:v>
              </c:pt>
              <c:pt idx="4">
                <c:v>A3605.txt</c:v>
              </c:pt>
              <c:pt idx="5">
                <c:v>A3705.txt</c:v>
              </c:pt>
              <c:pt idx="6">
                <c:v>A3706.txt</c:v>
              </c:pt>
              <c:pt idx="7">
                <c:v>A3805.txt</c:v>
              </c:pt>
              <c:pt idx="8">
                <c:v>A3905.txt</c:v>
              </c:pt>
              <c:pt idx="9">
                <c:v>A3906.txt</c:v>
              </c:pt>
              <c:pt idx="10">
                <c:v>A4406.txt</c:v>
              </c:pt>
              <c:pt idx="11">
                <c:v>A4506.txt</c:v>
              </c:pt>
              <c:pt idx="12">
                <c:v>A4507.txt</c:v>
              </c:pt>
              <c:pt idx="13">
                <c:v>A4607.txt</c:v>
              </c:pt>
              <c:pt idx="14">
                <c:v>A5307.txt</c:v>
              </c:pt>
              <c:pt idx="15">
                <c:v>A5407.txt</c:v>
              </c:pt>
              <c:pt idx="16">
                <c:v>A5509.txt</c:v>
              </c:pt>
              <c:pt idx="17">
                <c:v>A6009.txt</c:v>
              </c:pt>
              <c:pt idx="18">
                <c:v>A6109.txt</c:v>
              </c:pt>
              <c:pt idx="19">
                <c:v>A6208.txt</c:v>
              </c:pt>
              <c:pt idx="20">
                <c:v>A6310.txt</c:v>
              </c:pt>
              <c:pt idx="21">
                <c:v>A6409.txt</c:v>
              </c:pt>
              <c:pt idx="22">
                <c:v>A6509.txt</c:v>
              </c:pt>
              <c:pt idx="23">
                <c:v>A6909.txt</c:v>
              </c:pt>
              <c:pt idx="24">
                <c:v>A8010.txt</c:v>
              </c:pt>
              <c:pt idx="25">
                <c:v>c101.txt</c:v>
              </c:pt>
              <c:pt idx="26">
                <c:v>c201.txt</c:v>
              </c:pt>
              <c:pt idx="27">
                <c:v>r101.txt</c:v>
              </c:pt>
            </c:strLit>
          </c:cat>
          <c:val>
            <c:numLit>
              <c:formatCode>General</c:formatCode>
              <c:ptCount val="28"/>
              <c:pt idx="0">
                <c:v>10.114000000000001</c:v>
              </c:pt>
              <c:pt idx="1">
                <c:v>8.8870000000000005</c:v>
              </c:pt>
              <c:pt idx="2">
                <c:v>10.529</c:v>
              </c:pt>
              <c:pt idx="3">
                <c:v>11.785</c:v>
              </c:pt>
              <c:pt idx="4">
                <c:v>11.342000000000001</c:v>
              </c:pt>
              <c:pt idx="5">
                <c:v>20.588999999999999</c:v>
              </c:pt>
              <c:pt idx="6">
                <c:v>15.34</c:v>
              </c:pt>
              <c:pt idx="7">
                <c:v>16.824999999999999</c:v>
              </c:pt>
              <c:pt idx="8">
                <c:v>13.106999999999999</c:v>
              </c:pt>
              <c:pt idx="9">
                <c:v>23.312999999999999</c:v>
              </c:pt>
              <c:pt idx="10">
                <c:v>19.344000000000001</c:v>
              </c:pt>
              <c:pt idx="11">
                <c:v>26.597999999999999</c:v>
              </c:pt>
              <c:pt idx="12">
                <c:v>18.009</c:v>
              </c:pt>
              <c:pt idx="13">
                <c:v>20.309999999999999</c:v>
              </c:pt>
              <c:pt idx="14">
                <c:v>36.661000000000001</c:v>
              </c:pt>
              <c:pt idx="15">
                <c:v>27.515000000000001</c:v>
              </c:pt>
              <c:pt idx="16">
                <c:v>29.189</c:v>
              </c:pt>
              <c:pt idx="17">
                <c:v>107.172</c:v>
              </c:pt>
              <c:pt idx="18">
                <c:v>68.284000000000006</c:v>
              </c:pt>
              <c:pt idx="19">
                <c:v>96.772000000000006</c:v>
              </c:pt>
              <c:pt idx="20">
                <c:v>61.322000000000003</c:v>
              </c:pt>
              <c:pt idx="21">
                <c:v>60.478000000000002</c:v>
              </c:pt>
              <c:pt idx="22">
                <c:v>43.420999999999999</c:v>
              </c:pt>
              <c:pt idx="23">
                <c:v>67.733000000000004</c:v>
              </c:pt>
              <c:pt idx="24">
                <c:v>99.426000000000002</c:v>
              </c:pt>
              <c:pt idx="25">
                <c:v>259.57</c:v>
              </c:pt>
              <c:pt idx="26">
                <c:v>161.251</c:v>
              </c:pt>
              <c:pt idx="27">
                <c:v>261.73599999999999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CB3-452D-833D-7CC5CA4F2FAD}"/>
            </c:ext>
          </c:extLst>
        </c:ser>
        <c:ser>
          <c:idx val="1"/>
          <c:order val="1"/>
          <c:tx>
            <c:v>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8"/>
              <c:pt idx="0">
                <c:v>A3205.txt</c:v>
              </c:pt>
              <c:pt idx="1">
                <c:v>A3305.txt</c:v>
              </c:pt>
              <c:pt idx="2">
                <c:v>A3306.txt</c:v>
              </c:pt>
              <c:pt idx="3">
                <c:v>A3405.txt</c:v>
              </c:pt>
              <c:pt idx="4">
                <c:v>A3605.txt</c:v>
              </c:pt>
              <c:pt idx="5">
                <c:v>A3705.txt</c:v>
              </c:pt>
              <c:pt idx="6">
                <c:v>A3706.txt</c:v>
              </c:pt>
              <c:pt idx="7">
                <c:v>A3805.txt</c:v>
              </c:pt>
              <c:pt idx="8">
                <c:v>A3905.txt</c:v>
              </c:pt>
              <c:pt idx="9">
                <c:v>A3906.txt</c:v>
              </c:pt>
              <c:pt idx="10">
                <c:v>A4406.txt</c:v>
              </c:pt>
              <c:pt idx="11">
                <c:v>A4506.txt</c:v>
              </c:pt>
              <c:pt idx="12">
                <c:v>A4507.txt</c:v>
              </c:pt>
              <c:pt idx="13">
                <c:v>A4607.txt</c:v>
              </c:pt>
              <c:pt idx="14">
                <c:v>A5307.txt</c:v>
              </c:pt>
              <c:pt idx="15">
                <c:v>A5407.txt</c:v>
              </c:pt>
              <c:pt idx="16">
                <c:v>A5509.txt</c:v>
              </c:pt>
              <c:pt idx="17">
                <c:v>A6009.txt</c:v>
              </c:pt>
              <c:pt idx="18">
                <c:v>A6109.txt</c:v>
              </c:pt>
              <c:pt idx="19">
                <c:v>A6208.txt</c:v>
              </c:pt>
              <c:pt idx="20">
                <c:v>A6310.txt</c:v>
              </c:pt>
              <c:pt idx="21">
                <c:v>A6409.txt</c:v>
              </c:pt>
              <c:pt idx="22">
                <c:v>A6509.txt</c:v>
              </c:pt>
              <c:pt idx="23">
                <c:v>A6909.txt</c:v>
              </c:pt>
              <c:pt idx="24">
                <c:v>A8010.txt</c:v>
              </c:pt>
              <c:pt idx="25">
                <c:v>c101.txt</c:v>
              </c:pt>
              <c:pt idx="26">
                <c:v>c201.txt</c:v>
              </c:pt>
              <c:pt idx="27">
                <c:v>r101.txt</c:v>
              </c:pt>
            </c:strLit>
          </c:cat>
          <c:val>
            <c:numLit>
              <c:formatCode>General</c:formatCode>
              <c:ptCount val="28"/>
              <c:pt idx="0">
                <c:v>11.305999999999999</c:v>
              </c:pt>
              <c:pt idx="1">
                <c:v>10.614000000000001</c:v>
              </c:pt>
              <c:pt idx="2">
                <c:v>8.9280000000000008</c:v>
              </c:pt>
              <c:pt idx="3">
                <c:v>12.253</c:v>
              </c:pt>
              <c:pt idx="4">
                <c:v>11.613</c:v>
              </c:pt>
              <c:pt idx="5">
                <c:v>13.593999999999999</c:v>
              </c:pt>
              <c:pt idx="6">
                <c:v>17.001999999999999</c:v>
              </c:pt>
              <c:pt idx="7">
                <c:v>12.206</c:v>
              </c:pt>
              <c:pt idx="8">
                <c:v>16.93</c:v>
              </c:pt>
              <c:pt idx="9">
                <c:v>13.865</c:v>
              </c:pt>
              <c:pt idx="10">
                <c:v>18.128</c:v>
              </c:pt>
              <c:pt idx="11">
                <c:v>29.684999999999999</c:v>
              </c:pt>
              <c:pt idx="12">
                <c:v>21.971</c:v>
              </c:pt>
              <c:pt idx="13">
                <c:v>23.92</c:v>
              </c:pt>
              <c:pt idx="14">
                <c:v>48.37</c:v>
              </c:pt>
              <c:pt idx="15">
                <c:v>47.512999999999998</c:v>
              </c:pt>
              <c:pt idx="16">
                <c:v>48.616999999999997</c:v>
              </c:pt>
              <c:pt idx="17">
                <c:v>52.262</c:v>
              </c:pt>
              <c:pt idx="18">
                <c:v>35.643000000000001</c:v>
              </c:pt>
              <c:pt idx="19">
                <c:v>50.084000000000003</c:v>
              </c:pt>
              <c:pt idx="20">
                <c:v>38.488999999999997</c:v>
              </c:pt>
              <c:pt idx="21">
                <c:v>58.982999999999997</c:v>
              </c:pt>
              <c:pt idx="22">
                <c:v>43.006</c:v>
              </c:pt>
              <c:pt idx="23">
                <c:v>52.88</c:v>
              </c:pt>
              <c:pt idx="24">
                <c:v>88.262</c:v>
              </c:pt>
              <c:pt idx="25">
                <c:v>194.97800000000001</c:v>
              </c:pt>
              <c:pt idx="26">
                <c:v>155.19399999999999</c:v>
              </c:pt>
              <c:pt idx="27">
                <c:v>215.40600000000001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CB3-452D-833D-7CC5CA4F2FAD}"/>
            </c:ext>
          </c:extLst>
        </c:ser>
        <c:ser>
          <c:idx val="2"/>
          <c:order val="2"/>
          <c:tx>
            <c:v>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8"/>
              <c:pt idx="0">
                <c:v>A3205.txt</c:v>
              </c:pt>
              <c:pt idx="1">
                <c:v>A3305.txt</c:v>
              </c:pt>
              <c:pt idx="2">
                <c:v>A3306.txt</c:v>
              </c:pt>
              <c:pt idx="3">
                <c:v>A3405.txt</c:v>
              </c:pt>
              <c:pt idx="4">
                <c:v>A3605.txt</c:v>
              </c:pt>
              <c:pt idx="5">
                <c:v>A3705.txt</c:v>
              </c:pt>
              <c:pt idx="6">
                <c:v>A3706.txt</c:v>
              </c:pt>
              <c:pt idx="7">
                <c:v>A3805.txt</c:v>
              </c:pt>
              <c:pt idx="8">
                <c:v>A3905.txt</c:v>
              </c:pt>
              <c:pt idx="9">
                <c:v>A3906.txt</c:v>
              </c:pt>
              <c:pt idx="10">
                <c:v>A4406.txt</c:v>
              </c:pt>
              <c:pt idx="11">
                <c:v>A4506.txt</c:v>
              </c:pt>
              <c:pt idx="12">
                <c:v>A4507.txt</c:v>
              </c:pt>
              <c:pt idx="13">
                <c:v>A4607.txt</c:v>
              </c:pt>
              <c:pt idx="14">
                <c:v>A5307.txt</c:v>
              </c:pt>
              <c:pt idx="15">
                <c:v>A5407.txt</c:v>
              </c:pt>
              <c:pt idx="16">
                <c:v>A5509.txt</c:v>
              </c:pt>
              <c:pt idx="17">
                <c:v>A6009.txt</c:v>
              </c:pt>
              <c:pt idx="18">
                <c:v>A6109.txt</c:v>
              </c:pt>
              <c:pt idx="19">
                <c:v>A6208.txt</c:v>
              </c:pt>
              <c:pt idx="20">
                <c:v>A6310.txt</c:v>
              </c:pt>
              <c:pt idx="21">
                <c:v>A6409.txt</c:v>
              </c:pt>
              <c:pt idx="22">
                <c:v>A6509.txt</c:v>
              </c:pt>
              <c:pt idx="23">
                <c:v>A6909.txt</c:v>
              </c:pt>
              <c:pt idx="24">
                <c:v>A8010.txt</c:v>
              </c:pt>
              <c:pt idx="25">
                <c:v>c101.txt</c:v>
              </c:pt>
              <c:pt idx="26">
                <c:v>c201.txt</c:v>
              </c:pt>
              <c:pt idx="27">
                <c:v>r101.txt</c:v>
              </c:pt>
            </c:strLit>
          </c:cat>
          <c:val>
            <c:numLit>
              <c:formatCode>General</c:formatCode>
              <c:ptCount val="28"/>
              <c:pt idx="0">
                <c:v>19.620999999999999</c:v>
              </c:pt>
              <c:pt idx="1">
                <c:v>14.728999999999999</c:v>
              </c:pt>
              <c:pt idx="2">
                <c:v>15.698</c:v>
              </c:pt>
              <c:pt idx="3">
                <c:v>22.41</c:v>
              </c:pt>
              <c:pt idx="4">
                <c:v>18.547999999999998</c:v>
              </c:pt>
              <c:pt idx="5">
                <c:v>27.538</c:v>
              </c:pt>
              <c:pt idx="6">
                <c:v>27.420999999999999</c:v>
              </c:pt>
              <c:pt idx="7">
                <c:v>25.643000000000001</c:v>
              </c:pt>
              <c:pt idx="8">
                <c:v>28.806000000000001</c:v>
              </c:pt>
              <c:pt idx="9">
                <c:v>25.72</c:v>
              </c:pt>
              <c:pt idx="10">
                <c:v>38.6</c:v>
              </c:pt>
              <c:pt idx="11">
                <c:v>39.65</c:v>
              </c:pt>
              <c:pt idx="12">
                <c:v>36.344000000000001</c:v>
              </c:pt>
              <c:pt idx="13">
                <c:v>38.274000000000001</c:v>
              </c:pt>
              <c:pt idx="14">
                <c:v>49.930999999999997</c:v>
              </c:pt>
              <c:pt idx="15">
                <c:v>48.323</c:v>
              </c:pt>
              <c:pt idx="16">
                <c:v>50.496000000000002</c:v>
              </c:pt>
              <c:pt idx="17">
                <c:v>73.637</c:v>
              </c:pt>
              <c:pt idx="18">
                <c:v>57.884</c:v>
              </c:pt>
              <c:pt idx="19">
                <c:v>105.01900000000001</c:v>
              </c:pt>
              <c:pt idx="20">
                <c:v>91.837000000000003</c:v>
              </c:pt>
              <c:pt idx="21">
                <c:v>90.983999999999995</c:v>
              </c:pt>
              <c:pt idx="22">
                <c:v>71.135000000000005</c:v>
              </c:pt>
              <c:pt idx="23">
                <c:v>110.199</c:v>
              </c:pt>
              <c:pt idx="24">
                <c:v>122.04300000000001</c:v>
              </c:pt>
              <c:pt idx="25">
                <c:v>211.749</c:v>
              </c:pt>
              <c:pt idx="26">
                <c:v>144.298</c:v>
              </c:pt>
              <c:pt idx="27">
                <c:v>449.75299999999999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CB3-452D-833D-7CC5CA4F2FAD}"/>
            </c:ext>
          </c:extLst>
        </c:ser>
        <c:ser>
          <c:idx val="3"/>
          <c:order val="3"/>
          <c:tx>
            <c:v>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28"/>
              <c:pt idx="0">
                <c:v>A3205.txt</c:v>
              </c:pt>
              <c:pt idx="1">
                <c:v>A3305.txt</c:v>
              </c:pt>
              <c:pt idx="2">
                <c:v>A3306.txt</c:v>
              </c:pt>
              <c:pt idx="3">
                <c:v>A3405.txt</c:v>
              </c:pt>
              <c:pt idx="4">
                <c:v>A3605.txt</c:v>
              </c:pt>
              <c:pt idx="5">
                <c:v>A3705.txt</c:v>
              </c:pt>
              <c:pt idx="6">
                <c:v>A3706.txt</c:v>
              </c:pt>
              <c:pt idx="7">
                <c:v>A3805.txt</c:v>
              </c:pt>
              <c:pt idx="8">
                <c:v>A3905.txt</c:v>
              </c:pt>
              <c:pt idx="9">
                <c:v>A3906.txt</c:v>
              </c:pt>
              <c:pt idx="10">
                <c:v>A4406.txt</c:v>
              </c:pt>
              <c:pt idx="11">
                <c:v>A4506.txt</c:v>
              </c:pt>
              <c:pt idx="12">
                <c:v>A4507.txt</c:v>
              </c:pt>
              <c:pt idx="13">
                <c:v>A4607.txt</c:v>
              </c:pt>
              <c:pt idx="14">
                <c:v>A5307.txt</c:v>
              </c:pt>
              <c:pt idx="15">
                <c:v>A5407.txt</c:v>
              </c:pt>
              <c:pt idx="16">
                <c:v>A5509.txt</c:v>
              </c:pt>
              <c:pt idx="17">
                <c:v>A6009.txt</c:v>
              </c:pt>
              <c:pt idx="18">
                <c:v>A6109.txt</c:v>
              </c:pt>
              <c:pt idx="19">
                <c:v>A6208.txt</c:v>
              </c:pt>
              <c:pt idx="20">
                <c:v>A6310.txt</c:v>
              </c:pt>
              <c:pt idx="21">
                <c:v>A6409.txt</c:v>
              </c:pt>
              <c:pt idx="22">
                <c:v>A6509.txt</c:v>
              </c:pt>
              <c:pt idx="23">
                <c:v>A6909.txt</c:v>
              </c:pt>
              <c:pt idx="24">
                <c:v>A8010.txt</c:v>
              </c:pt>
              <c:pt idx="25">
                <c:v>c101.txt</c:v>
              </c:pt>
              <c:pt idx="26">
                <c:v>c201.txt</c:v>
              </c:pt>
              <c:pt idx="27">
                <c:v>r101.txt</c:v>
              </c:pt>
            </c:strLit>
          </c:cat>
          <c:val>
            <c:numLit>
              <c:formatCode>General</c:formatCode>
              <c:ptCount val="28"/>
              <c:pt idx="0">
                <c:v>25.035</c:v>
              </c:pt>
              <c:pt idx="1">
                <c:v>24.478999999999999</c:v>
              </c:pt>
              <c:pt idx="2">
                <c:v>18.257999999999999</c:v>
              </c:pt>
              <c:pt idx="3">
                <c:v>19.257999999999999</c:v>
              </c:pt>
              <c:pt idx="4">
                <c:v>29.981999999999999</c:v>
              </c:pt>
              <c:pt idx="5">
                <c:v>23.359000000000002</c:v>
              </c:pt>
              <c:pt idx="6">
                <c:v>29.762</c:v>
              </c:pt>
              <c:pt idx="7">
                <c:v>28.42</c:v>
              </c:pt>
              <c:pt idx="8">
                <c:v>36.057000000000002</c:v>
              </c:pt>
              <c:pt idx="9">
                <c:v>34.683</c:v>
              </c:pt>
              <c:pt idx="10">
                <c:v>44.179000000000002</c:v>
              </c:pt>
              <c:pt idx="11">
                <c:v>41.847000000000001</c:v>
              </c:pt>
              <c:pt idx="12">
                <c:v>49.268000000000001</c:v>
              </c:pt>
              <c:pt idx="13">
                <c:v>29.88</c:v>
              </c:pt>
              <c:pt idx="14">
                <c:v>62.021000000000001</c:v>
              </c:pt>
              <c:pt idx="15">
                <c:v>71.754999999999995</c:v>
              </c:pt>
              <c:pt idx="16">
                <c:v>35.073</c:v>
              </c:pt>
              <c:pt idx="17">
                <c:v>84.203999999999994</c:v>
              </c:pt>
              <c:pt idx="18">
                <c:v>75.709000000000003</c:v>
              </c:pt>
              <c:pt idx="19">
                <c:v>77.031000000000006</c:v>
              </c:pt>
              <c:pt idx="20">
                <c:v>75.052000000000007</c:v>
              </c:pt>
              <c:pt idx="21">
                <c:v>64.096999999999994</c:v>
              </c:pt>
              <c:pt idx="22">
                <c:v>92.599000000000004</c:v>
              </c:pt>
              <c:pt idx="23">
                <c:v>105.51</c:v>
              </c:pt>
              <c:pt idx="24">
                <c:v>101.797</c:v>
              </c:pt>
              <c:pt idx="25">
                <c:v>346.50200000000001</c:v>
              </c:pt>
              <c:pt idx="26">
                <c:v>279.04700000000003</c:v>
              </c:pt>
              <c:pt idx="27">
                <c:v>393.02499999999998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CB3-452D-833D-7CC5CA4F2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802112"/>
        <c:axId val="746799488"/>
      </c:lineChart>
      <c:catAx>
        <c:axId val="7468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799488"/>
        <c:crosses val="autoZero"/>
        <c:auto val="1"/>
        <c:lblAlgn val="ctr"/>
        <c:lblOffset val="100"/>
        <c:noMultiLvlLbl val="0"/>
      </c:catAx>
      <c:valAx>
        <c:axId val="7467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8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 données CVRP.xlsx]Tb.crois.dyn2!Tableau croisé dynamique22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'Tb.crois.dyn2'!$B$3:$B$4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'Tb.crois.dyn2'!$A$5:$A$33</c:f>
              <c:strCache>
                <c:ptCount val="28"/>
                <c:pt idx="0">
                  <c:v>A3205.txt</c:v>
                </c:pt>
                <c:pt idx="1">
                  <c:v>A3305.txt</c:v>
                </c:pt>
                <c:pt idx="2">
                  <c:v>A3306.txt</c:v>
                </c:pt>
                <c:pt idx="3">
                  <c:v>A3405.txt</c:v>
                </c:pt>
                <c:pt idx="4">
                  <c:v>A3605.txt</c:v>
                </c:pt>
                <c:pt idx="5">
                  <c:v>A3705.txt</c:v>
                </c:pt>
                <c:pt idx="6">
                  <c:v>A3706.txt</c:v>
                </c:pt>
                <c:pt idx="7">
                  <c:v>A3805.txt</c:v>
                </c:pt>
                <c:pt idx="8">
                  <c:v>A3905.txt</c:v>
                </c:pt>
                <c:pt idx="9">
                  <c:v>A3906.txt</c:v>
                </c:pt>
                <c:pt idx="10">
                  <c:v>A4406.txt</c:v>
                </c:pt>
                <c:pt idx="11">
                  <c:v>A4506.txt</c:v>
                </c:pt>
                <c:pt idx="12">
                  <c:v>A4507.txt</c:v>
                </c:pt>
                <c:pt idx="13">
                  <c:v>A4607.txt</c:v>
                </c:pt>
                <c:pt idx="14">
                  <c:v>A5307.txt</c:v>
                </c:pt>
                <c:pt idx="15">
                  <c:v>A5407.txt</c:v>
                </c:pt>
                <c:pt idx="16">
                  <c:v>A5509.txt</c:v>
                </c:pt>
                <c:pt idx="17">
                  <c:v>A6009.txt</c:v>
                </c:pt>
                <c:pt idx="18">
                  <c:v>A6109.txt</c:v>
                </c:pt>
                <c:pt idx="19">
                  <c:v>A6208.txt</c:v>
                </c:pt>
                <c:pt idx="20">
                  <c:v>A6310.txt</c:v>
                </c:pt>
                <c:pt idx="21">
                  <c:v>A6409.txt</c:v>
                </c:pt>
                <c:pt idx="22">
                  <c:v>A6509.txt</c:v>
                </c:pt>
                <c:pt idx="23">
                  <c:v>A6909.txt</c:v>
                </c:pt>
                <c:pt idx="24">
                  <c:v>A8010.txt</c:v>
                </c:pt>
                <c:pt idx="25">
                  <c:v>c101.txt</c:v>
                </c:pt>
                <c:pt idx="26">
                  <c:v>c201.txt</c:v>
                </c:pt>
                <c:pt idx="27">
                  <c:v>r101.txt</c:v>
                </c:pt>
              </c:strCache>
            </c:strRef>
          </c:cat>
          <c:val>
            <c:numRef>
              <c:f>'Tb.crois.dyn2'!$B$5:$B$33</c:f>
              <c:numCache>
                <c:formatCode>0.0</c:formatCode>
                <c:ptCount val="28"/>
                <c:pt idx="0">
                  <c:v>0.40100000000000002</c:v>
                </c:pt>
                <c:pt idx="1">
                  <c:v>0.42</c:v>
                </c:pt>
                <c:pt idx="2">
                  <c:v>0.42199999999999999</c:v>
                </c:pt>
                <c:pt idx="3">
                  <c:v>0.41299999999999998</c:v>
                </c:pt>
                <c:pt idx="4">
                  <c:v>0.438</c:v>
                </c:pt>
                <c:pt idx="5">
                  <c:v>0.45300000000000001</c:v>
                </c:pt>
                <c:pt idx="6">
                  <c:v>0.44400000000000001</c:v>
                </c:pt>
                <c:pt idx="7">
                  <c:v>0.44900000000000001</c:v>
                </c:pt>
                <c:pt idx="8">
                  <c:v>0.47199999999999998</c:v>
                </c:pt>
                <c:pt idx="9">
                  <c:v>0.46100000000000002</c:v>
                </c:pt>
                <c:pt idx="10">
                  <c:v>0.49</c:v>
                </c:pt>
                <c:pt idx="11">
                  <c:v>0.51500000000000001</c:v>
                </c:pt>
                <c:pt idx="12">
                  <c:v>0.52200000000000002</c:v>
                </c:pt>
                <c:pt idx="13">
                  <c:v>0.54200000000000004</c:v>
                </c:pt>
                <c:pt idx="14">
                  <c:v>0.59699999999999998</c:v>
                </c:pt>
                <c:pt idx="15">
                  <c:v>0.60799999999999998</c:v>
                </c:pt>
                <c:pt idx="16">
                  <c:v>0.628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0.64700000000000002</c:v>
                </c:pt>
                <c:pt idx="20">
                  <c:v>0.69199999999999995</c:v>
                </c:pt>
                <c:pt idx="21">
                  <c:v>0.70599999999999996</c:v>
                </c:pt>
                <c:pt idx="22">
                  <c:v>0.71299999999999997</c:v>
                </c:pt>
                <c:pt idx="23">
                  <c:v>0.70599999999999996</c:v>
                </c:pt>
                <c:pt idx="24">
                  <c:v>0.82499999999999996</c:v>
                </c:pt>
                <c:pt idx="25">
                  <c:v>0.94699999999999995</c:v>
                </c:pt>
                <c:pt idx="26">
                  <c:v>0.94099999999999995</c:v>
                </c:pt>
                <c:pt idx="2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3-4DD1-BF44-900A934F0676}"/>
            </c:ext>
          </c:extLst>
        </c:ser>
        <c:ser>
          <c:idx val="1"/>
          <c:order val="1"/>
          <c:tx>
            <c:strRef>
              <c:f>'Tb.crois.dyn2'!$C$3:$C$4</c:f>
              <c:strCache>
                <c:ptCount val="1"/>
                <c:pt idx="0">
                  <c:v>0,7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'Tb.crois.dyn2'!$A$5:$A$33</c:f>
              <c:strCache>
                <c:ptCount val="28"/>
                <c:pt idx="0">
                  <c:v>A3205.txt</c:v>
                </c:pt>
                <c:pt idx="1">
                  <c:v>A3305.txt</c:v>
                </c:pt>
                <c:pt idx="2">
                  <c:v>A3306.txt</c:v>
                </c:pt>
                <c:pt idx="3">
                  <c:v>A3405.txt</c:v>
                </c:pt>
                <c:pt idx="4">
                  <c:v>A3605.txt</c:v>
                </c:pt>
                <c:pt idx="5">
                  <c:v>A3705.txt</c:v>
                </c:pt>
                <c:pt idx="6">
                  <c:v>A3706.txt</c:v>
                </c:pt>
                <c:pt idx="7">
                  <c:v>A3805.txt</c:v>
                </c:pt>
                <c:pt idx="8">
                  <c:v>A3905.txt</c:v>
                </c:pt>
                <c:pt idx="9">
                  <c:v>A3906.txt</c:v>
                </c:pt>
                <c:pt idx="10">
                  <c:v>A4406.txt</c:v>
                </c:pt>
                <c:pt idx="11">
                  <c:v>A4506.txt</c:v>
                </c:pt>
                <c:pt idx="12">
                  <c:v>A4507.txt</c:v>
                </c:pt>
                <c:pt idx="13">
                  <c:v>A4607.txt</c:v>
                </c:pt>
                <c:pt idx="14">
                  <c:v>A5307.txt</c:v>
                </c:pt>
                <c:pt idx="15">
                  <c:v>A5407.txt</c:v>
                </c:pt>
                <c:pt idx="16">
                  <c:v>A5509.txt</c:v>
                </c:pt>
                <c:pt idx="17">
                  <c:v>A6009.txt</c:v>
                </c:pt>
                <c:pt idx="18">
                  <c:v>A6109.txt</c:v>
                </c:pt>
                <c:pt idx="19">
                  <c:v>A6208.txt</c:v>
                </c:pt>
                <c:pt idx="20">
                  <c:v>A6310.txt</c:v>
                </c:pt>
                <c:pt idx="21">
                  <c:v>A6409.txt</c:v>
                </c:pt>
                <c:pt idx="22">
                  <c:v>A6509.txt</c:v>
                </c:pt>
                <c:pt idx="23">
                  <c:v>A6909.txt</c:v>
                </c:pt>
                <c:pt idx="24">
                  <c:v>A8010.txt</c:v>
                </c:pt>
                <c:pt idx="25">
                  <c:v>c101.txt</c:v>
                </c:pt>
                <c:pt idx="26">
                  <c:v>c201.txt</c:v>
                </c:pt>
                <c:pt idx="27">
                  <c:v>r101.txt</c:v>
                </c:pt>
              </c:strCache>
            </c:strRef>
          </c:cat>
          <c:val>
            <c:numRef>
              <c:f>'Tb.crois.dyn2'!$C$5:$C$33</c:f>
              <c:numCache>
                <c:formatCode>0.0</c:formatCode>
                <c:ptCount val="28"/>
                <c:pt idx="0">
                  <c:v>0.86799999999999999</c:v>
                </c:pt>
                <c:pt idx="1">
                  <c:v>0.88400000000000001</c:v>
                </c:pt>
                <c:pt idx="2">
                  <c:v>0.92600000000000005</c:v>
                </c:pt>
                <c:pt idx="3">
                  <c:v>0.88900000000000001</c:v>
                </c:pt>
                <c:pt idx="4">
                  <c:v>0.91300000000000003</c:v>
                </c:pt>
                <c:pt idx="5">
                  <c:v>0.92</c:v>
                </c:pt>
                <c:pt idx="6">
                  <c:v>1.016</c:v>
                </c:pt>
                <c:pt idx="7">
                  <c:v>0.97199999999999998</c:v>
                </c:pt>
                <c:pt idx="8">
                  <c:v>0.995</c:v>
                </c:pt>
                <c:pt idx="9">
                  <c:v>0.98199999999999998</c:v>
                </c:pt>
                <c:pt idx="10">
                  <c:v>1.1839999999999999</c:v>
                </c:pt>
                <c:pt idx="11">
                  <c:v>1.091</c:v>
                </c:pt>
                <c:pt idx="12">
                  <c:v>1.0900000000000001</c:v>
                </c:pt>
                <c:pt idx="13">
                  <c:v>1.121</c:v>
                </c:pt>
                <c:pt idx="14">
                  <c:v>1.28</c:v>
                </c:pt>
                <c:pt idx="15">
                  <c:v>1.2310000000000001</c:v>
                </c:pt>
                <c:pt idx="16">
                  <c:v>1.3420000000000001</c:v>
                </c:pt>
                <c:pt idx="17">
                  <c:v>1.391</c:v>
                </c:pt>
                <c:pt idx="18">
                  <c:v>1.425</c:v>
                </c:pt>
                <c:pt idx="19">
                  <c:v>1.3959999999999999</c:v>
                </c:pt>
                <c:pt idx="20">
                  <c:v>1.522</c:v>
                </c:pt>
                <c:pt idx="21">
                  <c:v>1.4330000000000001</c:v>
                </c:pt>
                <c:pt idx="22">
                  <c:v>1.466</c:v>
                </c:pt>
                <c:pt idx="23">
                  <c:v>1.478</c:v>
                </c:pt>
                <c:pt idx="24">
                  <c:v>1.7150000000000001</c:v>
                </c:pt>
                <c:pt idx="25">
                  <c:v>1.9379999999999999</c:v>
                </c:pt>
                <c:pt idx="26">
                  <c:v>2.0129999999999999</c:v>
                </c:pt>
                <c:pt idx="27">
                  <c:v>1.944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3-4DD1-BF44-900A934F0676}"/>
            </c:ext>
          </c:extLst>
        </c:ser>
        <c:ser>
          <c:idx val="2"/>
          <c:order val="2"/>
          <c:tx>
            <c:strRef>
              <c:f>'Tb.crois.dyn2'!$D$3:$D$4</c:f>
              <c:strCache>
                <c:ptCount val="1"/>
                <c:pt idx="0">
                  <c:v>0,9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'Tb.crois.dyn2'!$A$5:$A$33</c:f>
              <c:strCache>
                <c:ptCount val="28"/>
                <c:pt idx="0">
                  <c:v>A3205.txt</c:v>
                </c:pt>
                <c:pt idx="1">
                  <c:v>A3305.txt</c:v>
                </c:pt>
                <c:pt idx="2">
                  <c:v>A3306.txt</c:v>
                </c:pt>
                <c:pt idx="3">
                  <c:v>A3405.txt</c:v>
                </c:pt>
                <c:pt idx="4">
                  <c:v>A3605.txt</c:v>
                </c:pt>
                <c:pt idx="5">
                  <c:v>A3705.txt</c:v>
                </c:pt>
                <c:pt idx="6">
                  <c:v>A3706.txt</c:v>
                </c:pt>
                <c:pt idx="7">
                  <c:v>A3805.txt</c:v>
                </c:pt>
                <c:pt idx="8">
                  <c:v>A3905.txt</c:v>
                </c:pt>
                <c:pt idx="9">
                  <c:v>A3906.txt</c:v>
                </c:pt>
                <c:pt idx="10">
                  <c:v>A4406.txt</c:v>
                </c:pt>
                <c:pt idx="11">
                  <c:v>A4506.txt</c:v>
                </c:pt>
                <c:pt idx="12">
                  <c:v>A4507.txt</c:v>
                </c:pt>
                <c:pt idx="13">
                  <c:v>A4607.txt</c:v>
                </c:pt>
                <c:pt idx="14">
                  <c:v>A5307.txt</c:v>
                </c:pt>
                <c:pt idx="15">
                  <c:v>A5407.txt</c:v>
                </c:pt>
                <c:pt idx="16">
                  <c:v>A5509.txt</c:v>
                </c:pt>
                <c:pt idx="17">
                  <c:v>A6009.txt</c:v>
                </c:pt>
                <c:pt idx="18">
                  <c:v>A6109.txt</c:v>
                </c:pt>
                <c:pt idx="19">
                  <c:v>A6208.txt</c:v>
                </c:pt>
                <c:pt idx="20">
                  <c:v>A6310.txt</c:v>
                </c:pt>
                <c:pt idx="21">
                  <c:v>A6409.txt</c:v>
                </c:pt>
                <c:pt idx="22">
                  <c:v>A6509.txt</c:v>
                </c:pt>
                <c:pt idx="23">
                  <c:v>A6909.txt</c:v>
                </c:pt>
                <c:pt idx="24">
                  <c:v>A8010.txt</c:v>
                </c:pt>
                <c:pt idx="25">
                  <c:v>c101.txt</c:v>
                </c:pt>
                <c:pt idx="26">
                  <c:v>c201.txt</c:v>
                </c:pt>
                <c:pt idx="27">
                  <c:v>r101.txt</c:v>
                </c:pt>
              </c:strCache>
            </c:strRef>
          </c:cat>
          <c:val>
            <c:numRef>
              <c:f>'Tb.crois.dyn2'!$D$5:$D$33</c:f>
              <c:numCache>
                <c:formatCode>0.0</c:formatCode>
                <c:ptCount val="28"/>
                <c:pt idx="0">
                  <c:v>3.052</c:v>
                </c:pt>
                <c:pt idx="1">
                  <c:v>3.0129999999999999</c:v>
                </c:pt>
                <c:pt idx="2">
                  <c:v>3.2450000000000001</c:v>
                </c:pt>
                <c:pt idx="3">
                  <c:v>3.3050000000000002</c:v>
                </c:pt>
                <c:pt idx="4">
                  <c:v>3.1560000000000001</c:v>
                </c:pt>
                <c:pt idx="5">
                  <c:v>3.3029999999999999</c:v>
                </c:pt>
                <c:pt idx="6">
                  <c:v>3.181</c:v>
                </c:pt>
                <c:pt idx="7">
                  <c:v>3.1059999999999999</c:v>
                </c:pt>
                <c:pt idx="8">
                  <c:v>3.2930000000000001</c:v>
                </c:pt>
                <c:pt idx="9">
                  <c:v>3.35</c:v>
                </c:pt>
                <c:pt idx="10">
                  <c:v>3.4860000000000002</c:v>
                </c:pt>
                <c:pt idx="11">
                  <c:v>3.5470000000000002</c:v>
                </c:pt>
                <c:pt idx="12">
                  <c:v>4.3380000000000001</c:v>
                </c:pt>
                <c:pt idx="13">
                  <c:v>4.09</c:v>
                </c:pt>
                <c:pt idx="14">
                  <c:v>4.4809999999999999</c:v>
                </c:pt>
                <c:pt idx="15">
                  <c:v>4.9029999999999996</c:v>
                </c:pt>
                <c:pt idx="16">
                  <c:v>5.173</c:v>
                </c:pt>
                <c:pt idx="17">
                  <c:v>5.2729999999999997</c:v>
                </c:pt>
                <c:pt idx="18">
                  <c:v>4.9740000000000002</c:v>
                </c:pt>
                <c:pt idx="19">
                  <c:v>5.8319999999999999</c:v>
                </c:pt>
                <c:pt idx="20">
                  <c:v>5.1459999999999999</c:v>
                </c:pt>
                <c:pt idx="21">
                  <c:v>7.165</c:v>
                </c:pt>
                <c:pt idx="22">
                  <c:v>5.9290000000000003</c:v>
                </c:pt>
                <c:pt idx="23">
                  <c:v>5.5179999999999998</c:v>
                </c:pt>
                <c:pt idx="24">
                  <c:v>5.819</c:v>
                </c:pt>
                <c:pt idx="25">
                  <c:v>6.9880000000000004</c:v>
                </c:pt>
                <c:pt idx="26">
                  <c:v>6.8849999999999998</c:v>
                </c:pt>
                <c:pt idx="27">
                  <c:v>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3-4DD1-BF44-900A934F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399648"/>
        <c:axId val="590398336"/>
      </c:lineChart>
      <c:catAx>
        <c:axId val="5903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398336"/>
        <c:crosses val="autoZero"/>
        <c:auto val="1"/>
        <c:lblAlgn val="ctr"/>
        <c:lblOffset val="100"/>
        <c:noMultiLvlLbl val="0"/>
      </c:catAx>
      <c:valAx>
        <c:axId val="5903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3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433386</xdr:colOff>
      <xdr:row>34</xdr:row>
      <xdr:rowOff>157161</xdr:rowOff>
    </xdr:from>
    <xdr:to>
      <xdr:col>14</xdr:col>
      <xdr:colOff>228600</xdr:colOff>
      <xdr:row>51</xdr:row>
      <xdr:rowOff>161924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383BFC0-9F4B-C8B4-2412-EB8D8F62E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13</xdr:row>
      <xdr:rowOff>85725</xdr:rowOff>
    </xdr:from>
    <xdr:to>
      <xdr:col>23</xdr:col>
      <xdr:colOff>271463</xdr:colOff>
      <xdr:row>30</xdr:row>
      <xdr:rowOff>157163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60C826D-4D70-48EA-AA35-33DE2AE51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4</xdr:row>
      <xdr:rowOff>14286</xdr:rowOff>
    </xdr:from>
    <xdr:to>
      <xdr:col>18</xdr:col>
      <xdr:colOff>95250</xdr:colOff>
      <xdr:row>24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AE521D-8E4D-8E8A-13D1-FA61D0693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PPle Gaming" refreshedDate="44724.611386342593" createdVersion="8" refreshedVersion="8" minRefreshableVersion="3" recordCount="112" xr:uid="{F2E44CA6-C9B4-4F38-A299-60401C488C4D}">
  <cacheSource type="worksheet">
    <worksheetSource name="Tableau1"/>
  </cacheSource>
  <cacheFields count="5">
    <cacheField name="Fichier" numFmtId="0">
      <sharedItems count="28">
        <s v="A3205.txt"/>
        <s v="A3305.txt"/>
        <s v="A3306.txt"/>
        <s v="A3405.txt"/>
        <s v="A3605.txt"/>
        <s v="A3705.txt"/>
        <s v="A3706.txt"/>
        <s v="A3805.txt"/>
        <s v="A3905.txt"/>
        <s v="A3906.txt"/>
        <s v="A4406.txt"/>
        <s v="A4506.txt"/>
        <s v="A4507.txt"/>
        <s v="A4607.txt"/>
        <s v="A5307.txt"/>
        <s v="A5407.txt"/>
        <s v="A5509.txt"/>
        <s v="A6009.txt"/>
        <s v="A6109.txt"/>
        <s v="A6208.txt"/>
        <s v="A6310.txt"/>
        <s v="A6409.txt"/>
        <s v="A6509.txt"/>
        <s v="A6909.txt"/>
        <s v="A8010.txt"/>
        <s v="c101.txt"/>
        <s v="c201.txt"/>
        <s v="r101.txt"/>
      </sharedItems>
    </cacheField>
    <cacheField name="Nb clients" numFmtId="1">
      <sharedItems containsSemiMixedTypes="0" containsString="0" containsNumber="1" containsInteger="1" minValue="32" maxValue="101" count="22">
        <n v="32"/>
        <n v="33"/>
        <n v="34"/>
        <n v="36"/>
        <n v="37"/>
        <n v="38"/>
        <n v="39"/>
        <n v="44"/>
        <n v="45"/>
        <n v="46"/>
        <n v="53"/>
        <n v="54"/>
        <n v="55"/>
        <n v="60"/>
        <n v="61"/>
        <n v="62"/>
        <n v="63"/>
        <n v="64"/>
        <n v="65"/>
        <n v="69"/>
        <n v="80"/>
        <n v="101"/>
      </sharedItems>
    </cacheField>
    <cacheField name="Tps exec s" numFmtId="167">
      <sharedItems containsSemiMixedTypes="0" containsString="0" containsNumber="1" minValue="0.85" maxValue="28.637"/>
    </cacheField>
    <cacheField name="Temps exec" numFmtId="0">
      <sharedItems containsSemiMixedTypes="0" containsString="0" containsNumber="1" containsInteger="1" minValue="850" maxValue="28637"/>
    </cacheField>
    <cacheField name="Taille liste" numFmtId="0">
      <sharedItems containsSemiMixedTypes="0" containsString="0" containsNumber="1" containsInteger="1" minValue="1" maxValue="30" count="4">
        <n v="1"/>
        <n v="10"/>
        <n v="20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PPle Gaming" refreshedDate="44724.616043981485" createdVersion="8" refreshedVersion="8" minRefreshableVersion="3" recordCount="112" xr:uid="{A0A138BB-20D3-4BF4-9EE2-4F6C6C1149B6}">
  <cacheSource type="worksheet">
    <worksheetSource name="Tableau25"/>
  </cacheSource>
  <cacheFields count="5">
    <cacheField name="Fichier" numFmtId="0">
      <sharedItems count="28">
        <s v="A3205.txt"/>
        <s v="A3305.txt"/>
        <s v="A3306.txt"/>
        <s v="A3405.txt"/>
        <s v="A3605.txt"/>
        <s v="A3705.txt"/>
        <s v="A3706.txt"/>
        <s v="A3805.txt"/>
        <s v="A3905.txt"/>
        <s v="A3906.txt"/>
        <s v="A4406.txt"/>
        <s v="A4506.txt"/>
        <s v="A4507.txt"/>
        <s v="A4607.txt"/>
        <s v="A5307.txt"/>
        <s v="A5407.txt"/>
        <s v="A5509.txt"/>
        <s v="A6009.txt"/>
        <s v="A6109.txt"/>
        <s v="A6208.txt"/>
        <s v="A6310.txt"/>
        <s v="A6409.txt"/>
        <s v="A6509.txt"/>
        <s v="A6909.txt"/>
        <s v="A8010.txt"/>
        <s v="c101.txt"/>
        <s v="c201.txt"/>
        <s v="r101.txt"/>
      </sharedItems>
    </cacheField>
    <cacheField name="Nb clients" numFmtId="0">
      <sharedItems containsSemiMixedTypes="0" containsString="0" containsNumber="1" containsInteger="1" minValue="32" maxValue="101" count="22">
        <n v="32"/>
        <n v="33"/>
        <n v="34"/>
        <n v="36"/>
        <n v="37"/>
        <n v="38"/>
        <n v="39"/>
        <n v="44"/>
        <n v="45"/>
        <n v="46"/>
        <n v="53"/>
        <n v="54"/>
        <n v="55"/>
        <n v="60"/>
        <n v="61"/>
        <n v="62"/>
        <n v="63"/>
        <n v="64"/>
        <n v="65"/>
        <n v="69"/>
        <n v="80"/>
        <n v="101"/>
      </sharedItems>
    </cacheField>
    <cacheField name="Tps exec s" numFmtId="167">
      <sharedItems containsSemiMixedTypes="0" containsString="0" containsNumber="1" minValue="8.8870000000000005" maxValue="449.75299999999999"/>
    </cacheField>
    <cacheField name="Temps exec" numFmtId="0">
      <sharedItems containsSemiMixedTypes="0" containsString="0" containsNumber="1" containsInteger="1" minValue="8887" maxValue="449753"/>
    </cacheField>
    <cacheField name="Taille liste" numFmtId="0">
      <sharedItems containsSemiMixedTypes="0" containsString="0" containsNumber="1" containsInteger="1" minValue="1" maxValue="30" count="4">
        <n v="1"/>
        <n v="10"/>
        <n v="20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PPle Gaming" refreshedDate="44724.649133680556" createdVersion="8" refreshedVersion="8" minRefreshableVersion="3" recordCount="84" xr:uid="{C1955E3A-5DD0-40BF-9EE9-D1EA4BB4A40B}">
  <cacheSource type="worksheet">
    <worksheetSource name="Tableau27"/>
  </cacheSource>
  <cacheFields count="6">
    <cacheField name="Fichier" numFmtId="0">
      <sharedItems count="28">
        <s v="A3205.txt"/>
        <s v="A3305.txt"/>
        <s v="A3306.txt"/>
        <s v="A3405.txt"/>
        <s v="A3605.txt"/>
        <s v="A3705.txt"/>
        <s v="A3706.txt"/>
        <s v="A3805.txt"/>
        <s v="A3905.txt"/>
        <s v="A3906.txt"/>
        <s v="A4406.txt"/>
        <s v="A4506.txt"/>
        <s v="A4507.txt"/>
        <s v="A4607.txt"/>
        <s v="A5307.txt"/>
        <s v="A5407.txt"/>
        <s v="A5509.txt"/>
        <s v="A6009.txt"/>
        <s v="A6109.txt"/>
        <s v="A6208.txt"/>
        <s v="A6310.txt"/>
        <s v="A6409.txt"/>
        <s v="A6509.txt"/>
        <s v="A6909.txt"/>
        <s v="A8010.txt"/>
        <s v="c101.txt"/>
        <s v="c201.txt"/>
        <s v="r101.txt"/>
      </sharedItems>
    </cacheField>
    <cacheField name="Nb clients" numFmtId="0">
      <sharedItems containsSemiMixedTypes="0" containsString="0" containsNumber="1" containsInteger="1" minValue="32" maxValue="101" count="22">
        <n v="32"/>
        <n v="33"/>
        <n v="34"/>
        <n v="36"/>
        <n v="37"/>
        <n v="38"/>
        <n v="39"/>
        <n v="44"/>
        <n v="45"/>
        <n v="46"/>
        <n v="53"/>
        <n v="54"/>
        <n v="55"/>
        <n v="60"/>
        <n v="61"/>
        <n v="62"/>
        <n v="63"/>
        <n v="64"/>
        <n v="65"/>
        <n v="69"/>
        <n v="80"/>
        <n v="101"/>
      </sharedItems>
    </cacheField>
    <cacheField name="Tps exec (s)" numFmtId="167">
      <sharedItems containsSemiMixedTypes="0" containsString="0" containsNumber="1" minValue="0.40100000000000002" maxValue="7.165"/>
    </cacheField>
    <cacheField name="Tps exec" numFmtId="0">
      <sharedItems containsSemiMixedTypes="0" containsString="0" containsNumber="1" containsInteger="1" minValue="380" maxValue="6916"/>
    </cacheField>
    <cacheField name="µ" numFmtId="0">
      <sharedItems containsSemiMixedTypes="0" containsString="0" containsNumber="1" minValue="0.5" maxValue="0.9" count="3">
        <n v="0.5"/>
        <n v="0.7"/>
        <n v="0.9"/>
      </sharedItems>
    </cacheField>
    <cacheField name="t" numFmtId="0">
      <sharedItems containsSemiMixedTypes="0" containsString="0" containsNumber="1" containsInteger="1" minValue="5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n v="1.306"/>
    <n v="1306"/>
    <x v="0"/>
  </r>
  <r>
    <x v="0"/>
    <x v="0"/>
    <n v="1.0129999999999999"/>
    <n v="1013"/>
    <x v="1"/>
  </r>
  <r>
    <x v="0"/>
    <x v="0"/>
    <n v="1.3160000000000001"/>
    <n v="1316"/>
    <x v="2"/>
  </r>
  <r>
    <x v="0"/>
    <x v="0"/>
    <n v="1.111"/>
    <n v="1111"/>
    <x v="3"/>
  </r>
  <r>
    <x v="1"/>
    <x v="1"/>
    <n v="1.054"/>
    <n v="1054"/>
    <x v="0"/>
  </r>
  <r>
    <x v="1"/>
    <x v="1"/>
    <n v="0.86399999999999999"/>
    <n v="864"/>
    <x v="1"/>
  </r>
  <r>
    <x v="1"/>
    <x v="1"/>
    <n v="0.92500000000000004"/>
    <n v="925"/>
    <x v="2"/>
  </r>
  <r>
    <x v="1"/>
    <x v="1"/>
    <n v="0.85"/>
    <n v="850"/>
    <x v="3"/>
  </r>
  <r>
    <x v="2"/>
    <x v="1"/>
    <n v="1.145"/>
    <n v="1145"/>
    <x v="0"/>
  </r>
  <r>
    <x v="2"/>
    <x v="1"/>
    <n v="1.173"/>
    <n v="1173"/>
    <x v="1"/>
  </r>
  <r>
    <x v="2"/>
    <x v="1"/>
    <n v="1.0069999999999999"/>
    <n v="1007"/>
    <x v="2"/>
  </r>
  <r>
    <x v="2"/>
    <x v="1"/>
    <n v="0.88300000000000001"/>
    <n v="883"/>
    <x v="3"/>
  </r>
  <r>
    <x v="3"/>
    <x v="2"/>
    <n v="1.29"/>
    <n v="1290"/>
    <x v="0"/>
  </r>
  <r>
    <x v="3"/>
    <x v="2"/>
    <n v="1.1220000000000001"/>
    <n v="1122"/>
    <x v="1"/>
  </r>
  <r>
    <x v="3"/>
    <x v="2"/>
    <n v="1.0820000000000001"/>
    <n v="1082"/>
    <x v="2"/>
  </r>
  <r>
    <x v="3"/>
    <x v="2"/>
    <n v="1.393"/>
    <n v="1393"/>
    <x v="3"/>
  </r>
  <r>
    <x v="4"/>
    <x v="3"/>
    <n v="1.782"/>
    <n v="1782"/>
    <x v="0"/>
  </r>
  <r>
    <x v="4"/>
    <x v="3"/>
    <n v="1.26"/>
    <n v="1260"/>
    <x v="1"/>
  </r>
  <r>
    <x v="4"/>
    <x v="3"/>
    <n v="1.4470000000000001"/>
    <n v="1447"/>
    <x v="2"/>
  </r>
  <r>
    <x v="4"/>
    <x v="3"/>
    <n v="1.58"/>
    <n v="1580"/>
    <x v="3"/>
  </r>
  <r>
    <x v="5"/>
    <x v="4"/>
    <n v="1.4690000000000001"/>
    <n v="1469"/>
    <x v="0"/>
  </r>
  <r>
    <x v="5"/>
    <x v="4"/>
    <n v="1.4910000000000001"/>
    <n v="1491"/>
    <x v="1"/>
  </r>
  <r>
    <x v="5"/>
    <x v="4"/>
    <n v="1.395"/>
    <n v="1395"/>
    <x v="2"/>
  </r>
  <r>
    <x v="5"/>
    <x v="4"/>
    <n v="2.0609999999999999"/>
    <n v="2061"/>
    <x v="3"/>
  </r>
  <r>
    <x v="6"/>
    <x v="4"/>
    <n v="1.6950000000000001"/>
    <n v="1695"/>
    <x v="0"/>
  </r>
  <r>
    <x v="6"/>
    <x v="4"/>
    <n v="1.1419999999999999"/>
    <n v="1142"/>
    <x v="1"/>
  </r>
  <r>
    <x v="6"/>
    <x v="4"/>
    <n v="1.2430000000000001"/>
    <n v="1243"/>
    <x v="2"/>
  </r>
  <r>
    <x v="6"/>
    <x v="4"/>
    <n v="1.4890000000000001"/>
    <n v="1489"/>
    <x v="3"/>
  </r>
  <r>
    <x v="7"/>
    <x v="5"/>
    <n v="1.679"/>
    <n v="1679"/>
    <x v="0"/>
  </r>
  <r>
    <x v="7"/>
    <x v="5"/>
    <n v="1.7829999999999999"/>
    <n v="1783"/>
    <x v="1"/>
  </r>
  <r>
    <x v="7"/>
    <x v="5"/>
    <n v="1.2669999999999999"/>
    <n v="1267"/>
    <x v="2"/>
  </r>
  <r>
    <x v="7"/>
    <x v="5"/>
    <n v="1.29"/>
    <n v="1290"/>
    <x v="3"/>
  </r>
  <r>
    <x v="8"/>
    <x v="6"/>
    <n v="1.5740000000000001"/>
    <n v="1574"/>
    <x v="0"/>
  </r>
  <r>
    <x v="8"/>
    <x v="6"/>
    <n v="1.482"/>
    <n v="1482"/>
    <x v="1"/>
  </r>
  <r>
    <x v="8"/>
    <x v="6"/>
    <n v="1.393"/>
    <n v="1393"/>
    <x v="2"/>
  </r>
  <r>
    <x v="8"/>
    <x v="6"/>
    <n v="2.1360000000000001"/>
    <n v="2136"/>
    <x v="3"/>
  </r>
  <r>
    <x v="9"/>
    <x v="6"/>
    <n v="1.6930000000000001"/>
    <n v="1693"/>
    <x v="0"/>
  </r>
  <r>
    <x v="9"/>
    <x v="6"/>
    <n v="1.4339999999999999"/>
    <n v="1434"/>
    <x v="1"/>
  </r>
  <r>
    <x v="9"/>
    <x v="6"/>
    <n v="1.694"/>
    <n v="1694"/>
    <x v="2"/>
  </r>
  <r>
    <x v="9"/>
    <x v="6"/>
    <n v="1.6240000000000001"/>
    <n v="1624"/>
    <x v="3"/>
  </r>
  <r>
    <x v="10"/>
    <x v="7"/>
    <n v="1.7030000000000001"/>
    <n v="1703"/>
    <x v="0"/>
  </r>
  <r>
    <x v="10"/>
    <x v="7"/>
    <n v="1.488"/>
    <n v="1488"/>
    <x v="1"/>
  </r>
  <r>
    <x v="10"/>
    <x v="7"/>
    <n v="2.4740000000000002"/>
    <n v="2474"/>
    <x v="2"/>
  </r>
  <r>
    <x v="10"/>
    <x v="7"/>
    <n v="2.4249999999999998"/>
    <n v="2425"/>
    <x v="3"/>
  </r>
  <r>
    <x v="11"/>
    <x v="8"/>
    <n v="2.149"/>
    <n v="2149"/>
    <x v="0"/>
  </r>
  <r>
    <x v="11"/>
    <x v="8"/>
    <n v="2.4129999999999998"/>
    <n v="2413"/>
    <x v="1"/>
  </r>
  <r>
    <x v="11"/>
    <x v="8"/>
    <n v="2.95"/>
    <n v="2950"/>
    <x v="2"/>
  </r>
  <r>
    <x v="11"/>
    <x v="8"/>
    <n v="2.141"/>
    <n v="2141"/>
    <x v="3"/>
  </r>
  <r>
    <x v="12"/>
    <x v="8"/>
    <n v="2.5910000000000002"/>
    <n v="2591"/>
    <x v="0"/>
  </r>
  <r>
    <x v="12"/>
    <x v="8"/>
    <n v="2.3650000000000002"/>
    <n v="2365"/>
    <x v="1"/>
  </r>
  <r>
    <x v="12"/>
    <x v="8"/>
    <n v="2.1360000000000001"/>
    <n v="2136"/>
    <x v="2"/>
  </r>
  <r>
    <x v="12"/>
    <x v="8"/>
    <n v="2.173"/>
    <n v="2173"/>
    <x v="3"/>
  </r>
  <r>
    <x v="13"/>
    <x v="9"/>
    <n v="2.1389999999999998"/>
    <n v="2139"/>
    <x v="0"/>
  </r>
  <r>
    <x v="13"/>
    <x v="9"/>
    <n v="1.677"/>
    <n v="1677"/>
    <x v="1"/>
  </r>
  <r>
    <x v="13"/>
    <x v="9"/>
    <n v="3.1960000000000002"/>
    <n v="3196"/>
    <x v="2"/>
  </r>
  <r>
    <x v="13"/>
    <x v="9"/>
    <n v="1.946"/>
    <n v="1946"/>
    <x v="3"/>
  </r>
  <r>
    <x v="14"/>
    <x v="10"/>
    <n v="3.6819999999999999"/>
    <n v="3682"/>
    <x v="0"/>
  </r>
  <r>
    <x v="14"/>
    <x v="10"/>
    <n v="2.9569999999999999"/>
    <n v="2957"/>
    <x v="1"/>
  </r>
  <r>
    <x v="14"/>
    <x v="10"/>
    <n v="3.76"/>
    <n v="3760"/>
    <x v="2"/>
  </r>
  <r>
    <x v="14"/>
    <x v="10"/>
    <n v="3.7669999999999999"/>
    <n v="3767"/>
    <x v="3"/>
  </r>
  <r>
    <x v="15"/>
    <x v="11"/>
    <n v="2.6560000000000001"/>
    <n v="2656"/>
    <x v="0"/>
  </r>
  <r>
    <x v="15"/>
    <x v="11"/>
    <n v="3.0419999999999998"/>
    <n v="3042"/>
    <x v="1"/>
  </r>
  <r>
    <x v="15"/>
    <x v="11"/>
    <n v="4.3120000000000003"/>
    <n v="4312"/>
    <x v="2"/>
  </r>
  <r>
    <x v="15"/>
    <x v="11"/>
    <n v="5.2670000000000003"/>
    <n v="5267"/>
    <x v="3"/>
  </r>
  <r>
    <x v="16"/>
    <x v="12"/>
    <n v="2.64"/>
    <n v="2640"/>
    <x v="0"/>
  </r>
  <r>
    <x v="16"/>
    <x v="12"/>
    <n v="3.3"/>
    <n v="3300"/>
    <x v="1"/>
  </r>
  <r>
    <x v="16"/>
    <x v="12"/>
    <n v="3.0430000000000001"/>
    <n v="3043"/>
    <x v="2"/>
  </r>
  <r>
    <x v="16"/>
    <x v="12"/>
    <n v="3.2130000000000001"/>
    <n v="3213"/>
    <x v="3"/>
  </r>
  <r>
    <x v="17"/>
    <x v="13"/>
    <n v="4.3929999999999998"/>
    <n v="4393"/>
    <x v="0"/>
  </r>
  <r>
    <x v="17"/>
    <x v="13"/>
    <n v="4.2290000000000001"/>
    <n v="4229"/>
    <x v="1"/>
  </r>
  <r>
    <x v="17"/>
    <x v="13"/>
    <n v="4.6230000000000002"/>
    <n v="4623"/>
    <x v="2"/>
  </r>
  <r>
    <x v="17"/>
    <x v="13"/>
    <n v="5.2690000000000001"/>
    <n v="5269"/>
    <x v="3"/>
  </r>
  <r>
    <x v="18"/>
    <x v="14"/>
    <n v="4.3639999999999999"/>
    <n v="4364"/>
    <x v="0"/>
  </r>
  <r>
    <x v="18"/>
    <x v="14"/>
    <n v="4.2350000000000003"/>
    <n v="4235"/>
    <x v="1"/>
  </r>
  <r>
    <x v="18"/>
    <x v="14"/>
    <n v="3.61"/>
    <n v="3610"/>
    <x v="2"/>
  </r>
  <r>
    <x v="18"/>
    <x v="14"/>
    <n v="3.6869999999999998"/>
    <n v="3687"/>
    <x v="3"/>
  </r>
  <r>
    <x v="19"/>
    <x v="15"/>
    <n v="3.9729999999999999"/>
    <n v="3973"/>
    <x v="0"/>
  </r>
  <r>
    <x v="19"/>
    <x v="15"/>
    <n v="5.6630000000000003"/>
    <n v="5663"/>
    <x v="1"/>
  </r>
  <r>
    <x v="19"/>
    <x v="15"/>
    <n v="4.7809999999999997"/>
    <n v="4781"/>
    <x v="2"/>
  </r>
  <r>
    <x v="19"/>
    <x v="15"/>
    <n v="5.5170000000000003"/>
    <n v="5517"/>
    <x v="3"/>
  </r>
  <r>
    <x v="20"/>
    <x v="16"/>
    <n v="4.8129999999999997"/>
    <n v="4813"/>
    <x v="0"/>
  </r>
  <r>
    <x v="20"/>
    <x v="16"/>
    <n v="4.359"/>
    <n v="4359"/>
    <x v="1"/>
  </r>
  <r>
    <x v="20"/>
    <x v="16"/>
    <n v="4.4009999999999998"/>
    <n v="4401"/>
    <x v="2"/>
  </r>
  <r>
    <x v="20"/>
    <x v="16"/>
    <n v="4.5460000000000003"/>
    <n v="4546"/>
    <x v="3"/>
  </r>
  <r>
    <x v="21"/>
    <x v="17"/>
    <n v="4.3499999999999996"/>
    <n v="4350"/>
    <x v="0"/>
  </r>
  <r>
    <x v="21"/>
    <x v="17"/>
    <n v="5.71"/>
    <n v="5710"/>
    <x v="1"/>
  </r>
  <r>
    <x v="21"/>
    <x v="17"/>
    <n v="6.468"/>
    <n v="6468"/>
    <x v="2"/>
  </r>
  <r>
    <x v="21"/>
    <x v="17"/>
    <n v="4.3"/>
    <n v="4300"/>
    <x v="3"/>
  </r>
  <r>
    <x v="22"/>
    <x v="18"/>
    <n v="4.6970000000000001"/>
    <n v="4697"/>
    <x v="0"/>
  </r>
  <r>
    <x v="22"/>
    <x v="18"/>
    <n v="5.2969999999999997"/>
    <n v="5297"/>
    <x v="1"/>
  </r>
  <r>
    <x v="22"/>
    <x v="18"/>
    <n v="4.0999999999999996"/>
    <n v="4100"/>
    <x v="2"/>
  </r>
  <r>
    <x v="22"/>
    <x v="18"/>
    <n v="7.0730000000000004"/>
    <n v="7073"/>
    <x v="3"/>
  </r>
  <r>
    <x v="23"/>
    <x v="19"/>
    <n v="5.3319999999999999"/>
    <n v="5332"/>
    <x v="0"/>
  </r>
  <r>
    <x v="23"/>
    <x v="19"/>
    <n v="6.6420000000000003"/>
    <n v="6642"/>
    <x v="1"/>
  </r>
  <r>
    <x v="23"/>
    <x v="19"/>
    <n v="6.0620000000000003"/>
    <n v="6062"/>
    <x v="2"/>
  </r>
  <r>
    <x v="23"/>
    <x v="19"/>
    <n v="8.4320000000000004"/>
    <n v="8432"/>
    <x v="3"/>
  </r>
  <r>
    <x v="24"/>
    <x v="20"/>
    <n v="7.9249999999999998"/>
    <n v="7925"/>
    <x v="0"/>
  </r>
  <r>
    <x v="24"/>
    <x v="20"/>
    <n v="8.7010000000000005"/>
    <n v="8701"/>
    <x v="1"/>
  </r>
  <r>
    <x v="24"/>
    <x v="20"/>
    <n v="9.5399999999999991"/>
    <n v="9540"/>
    <x v="2"/>
  </r>
  <r>
    <x v="24"/>
    <x v="20"/>
    <n v="10.93"/>
    <n v="10930"/>
    <x v="3"/>
  </r>
  <r>
    <x v="25"/>
    <x v="21"/>
    <n v="17.803999999999998"/>
    <n v="17804"/>
    <x v="0"/>
  </r>
  <r>
    <x v="25"/>
    <x v="21"/>
    <n v="23.911999999999999"/>
    <n v="23912"/>
    <x v="1"/>
  </r>
  <r>
    <x v="25"/>
    <x v="21"/>
    <n v="28.276"/>
    <n v="28276"/>
    <x v="2"/>
  </r>
  <r>
    <x v="25"/>
    <x v="21"/>
    <n v="21.305"/>
    <n v="21305"/>
    <x v="3"/>
  </r>
  <r>
    <x v="26"/>
    <x v="21"/>
    <n v="14.68"/>
    <n v="14680"/>
    <x v="0"/>
  </r>
  <r>
    <x v="26"/>
    <x v="21"/>
    <n v="17.948"/>
    <n v="17948"/>
    <x v="1"/>
  </r>
  <r>
    <x v="26"/>
    <x v="21"/>
    <n v="26.222000000000001"/>
    <n v="26222"/>
    <x v="2"/>
  </r>
  <r>
    <x v="26"/>
    <x v="21"/>
    <n v="20.518000000000001"/>
    <n v="20518"/>
    <x v="3"/>
  </r>
  <r>
    <x v="27"/>
    <x v="21"/>
    <n v="23.15"/>
    <n v="23150"/>
    <x v="0"/>
  </r>
  <r>
    <x v="27"/>
    <x v="21"/>
    <n v="24.972999999999999"/>
    <n v="24973"/>
    <x v="1"/>
  </r>
  <r>
    <x v="27"/>
    <x v="21"/>
    <n v="28.637"/>
    <n v="28637"/>
    <x v="2"/>
  </r>
  <r>
    <x v="27"/>
    <x v="21"/>
    <n v="26.204000000000001"/>
    <n v="2620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n v="10.114000000000001"/>
    <n v="10114"/>
    <x v="0"/>
  </r>
  <r>
    <x v="0"/>
    <x v="0"/>
    <n v="11.305999999999999"/>
    <n v="11306"/>
    <x v="1"/>
  </r>
  <r>
    <x v="0"/>
    <x v="0"/>
    <n v="19.620999999999999"/>
    <n v="19621"/>
    <x v="2"/>
  </r>
  <r>
    <x v="0"/>
    <x v="0"/>
    <n v="25.035"/>
    <n v="25035"/>
    <x v="3"/>
  </r>
  <r>
    <x v="1"/>
    <x v="1"/>
    <n v="8.8870000000000005"/>
    <n v="8887"/>
    <x v="0"/>
  </r>
  <r>
    <x v="1"/>
    <x v="1"/>
    <n v="10.614000000000001"/>
    <n v="10614"/>
    <x v="1"/>
  </r>
  <r>
    <x v="1"/>
    <x v="1"/>
    <n v="14.728999999999999"/>
    <n v="14729"/>
    <x v="2"/>
  </r>
  <r>
    <x v="1"/>
    <x v="1"/>
    <n v="24.478999999999999"/>
    <n v="24479"/>
    <x v="3"/>
  </r>
  <r>
    <x v="2"/>
    <x v="1"/>
    <n v="10.529"/>
    <n v="10529"/>
    <x v="0"/>
  </r>
  <r>
    <x v="2"/>
    <x v="1"/>
    <n v="8.9280000000000008"/>
    <n v="8928"/>
    <x v="1"/>
  </r>
  <r>
    <x v="2"/>
    <x v="1"/>
    <n v="15.698"/>
    <n v="15698"/>
    <x v="2"/>
  </r>
  <r>
    <x v="2"/>
    <x v="1"/>
    <n v="18.257999999999999"/>
    <n v="18258"/>
    <x v="3"/>
  </r>
  <r>
    <x v="3"/>
    <x v="2"/>
    <n v="11.785"/>
    <n v="11785"/>
    <x v="0"/>
  </r>
  <r>
    <x v="3"/>
    <x v="2"/>
    <n v="12.253"/>
    <n v="12253"/>
    <x v="1"/>
  </r>
  <r>
    <x v="3"/>
    <x v="2"/>
    <n v="22.41"/>
    <n v="22410"/>
    <x v="2"/>
  </r>
  <r>
    <x v="3"/>
    <x v="2"/>
    <n v="19.257999999999999"/>
    <n v="19258"/>
    <x v="3"/>
  </r>
  <r>
    <x v="4"/>
    <x v="3"/>
    <n v="11.342000000000001"/>
    <n v="11342"/>
    <x v="0"/>
  </r>
  <r>
    <x v="4"/>
    <x v="3"/>
    <n v="11.613"/>
    <n v="11613"/>
    <x v="1"/>
  </r>
  <r>
    <x v="4"/>
    <x v="3"/>
    <n v="18.547999999999998"/>
    <n v="18548"/>
    <x v="2"/>
  </r>
  <r>
    <x v="4"/>
    <x v="3"/>
    <n v="29.981999999999999"/>
    <n v="29982"/>
    <x v="3"/>
  </r>
  <r>
    <x v="5"/>
    <x v="4"/>
    <n v="20.588999999999999"/>
    <n v="20589"/>
    <x v="0"/>
  </r>
  <r>
    <x v="5"/>
    <x v="4"/>
    <n v="13.593999999999999"/>
    <n v="13594"/>
    <x v="1"/>
  </r>
  <r>
    <x v="5"/>
    <x v="4"/>
    <n v="27.538"/>
    <n v="27538"/>
    <x v="2"/>
  </r>
  <r>
    <x v="5"/>
    <x v="4"/>
    <n v="23.359000000000002"/>
    <n v="23359"/>
    <x v="3"/>
  </r>
  <r>
    <x v="6"/>
    <x v="4"/>
    <n v="15.34"/>
    <n v="15340"/>
    <x v="0"/>
  </r>
  <r>
    <x v="6"/>
    <x v="4"/>
    <n v="17.001999999999999"/>
    <n v="17002"/>
    <x v="1"/>
  </r>
  <r>
    <x v="6"/>
    <x v="4"/>
    <n v="27.420999999999999"/>
    <n v="27421"/>
    <x v="2"/>
  </r>
  <r>
    <x v="6"/>
    <x v="4"/>
    <n v="29.762"/>
    <n v="29762"/>
    <x v="3"/>
  </r>
  <r>
    <x v="7"/>
    <x v="5"/>
    <n v="16.824999999999999"/>
    <n v="16825"/>
    <x v="0"/>
  </r>
  <r>
    <x v="7"/>
    <x v="5"/>
    <n v="12.206"/>
    <n v="12206"/>
    <x v="1"/>
  </r>
  <r>
    <x v="7"/>
    <x v="5"/>
    <n v="25.643000000000001"/>
    <n v="25643"/>
    <x v="2"/>
  </r>
  <r>
    <x v="7"/>
    <x v="5"/>
    <n v="28.42"/>
    <n v="28420"/>
    <x v="3"/>
  </r>
  <r>
    <x v="8"/>
    <x v="6"/>
    <n v="13.106999999999999"/>
    <n v="13107"/>
    <x v="0"/>
  </r>
  <r>
    <x v="8"/>
    <x v="6"/>
    <n v="16.93"/>
    <n v="16930"/>
    <x v="1"/>
  </r>
  <r>
    <x v="8"/>
    <x v="6"/>
    <n v="28.806000000000001"/>
    <n v="28806"/>
    <x v="2"/>
  </r>
  <r>
    <x v="8"/>
    <x v="6"/>
    <n v="36.057000000000002"/>
    <n v="36057"/>
    <x v="3"/>
  </r>
  <r>
    <x v="9"/>
    <x v="6"/>
    <n v="23.312999999999999"/>
    <n v="23313"/>
    <x v="0"/>
  </r>
  <r>
    <x v="9"/>
    <x v="6"/>
    <n v="13.865"/>
    <n v="13865"/>
    <x v="1"/>
  </r>
  <r>
    <x v="9"/>
    <x v="6"/>
    <n v="25.72"/>
    <n v="25720"/>
    <x v="2"/>
  </r>
  <r>
    <x v="9"/>
    <x v="6"/>
    <n v="34.683"/>
    <n v="34683"/>
    <x v="3"/>
  </r>
  <r>
    <x v="10"/>
    <x v="7"/>
    <n v="19.344000000000001"/>
    <n v="19344"/>
    <x v="0"/>
  </r>
  <r>
    <x v="10"/>
    <x v="7"/>
    <n v="18.128"/>
    <n v="18128"/>
    <x v="1"/>
  </r>
  <r>
    <x v="10"/>
    <x v="7"/>
    <n v="38.6"/>
    <n v="38600"/>
    <x v="2"/>
  </r>
  <r>
    <x v="10"/>
    <x v="7"/>
    <n v="44.179000000000002"/>
    <n v="44179"/>
    <x v="3"/>
  </r>
  <r>
    <x v="11"/>
    <x v="8"/>
    <n v="26.597999999999999"/>
    <n v="26598"/>
    <x v="0"/>
  </r>
  <r>
    <x v="11"/>
    <x v="8"/>
    <n v="29.684999999999999"/>
    <n v="29685"/>
    <x v="1"/>
  </r>
  <r>
    <x v="11"/>
    <x v="8"/>
    <n v="39.65"/>
    <n v="39650"/>
    <x v="2"/>
  </r>
  <r>
    <x v="11"/>
    <x v="8"/>
    <n v="41.847000000000001"/>
    <n v="41847"/>
    <x v="3"/>
  </r>
  <r>
    <x v="12"/>
    <x v="8"/>
    <n v="18.009"/>
    <n v="18009"/>
    <x v="0"/>
  </r>
  <r>
    <x v="12"/>
    <x v="8"/>
    <n v="21.971"/>
    <n v="21971"/>
    <x v="1"/>
  </r>
  <r>
    <x v="12"/>
    <x v="8"/>
    <n v="36.344000000000001"/>
    <n v="36344"/>
    <x v="2"/>
  </r>
  <r>
    <x v="12"/>
    <x v="8"/>
    <n v="49.268000000000001"/>
    <n v="49268"/>
    <x v="3"/>
  </r>
  <r>
    <x v="13"/>
    <x v="9"/>
    <n v="20.309999999999999"/>
    <n v="20310"/>
    <x v="0"/>
  </r>
  <r>
    <x v="13"/>
    <x v="9"/>
    <n v="23.92"/>
    <n v="23920"/>
    <x v="1"/>
  </r>
  <r>
    <x v="13"/>
    <x v="9"/>
    <n v="38.274000000000001"/>
    <n v="38274"/>
    <x v="2"/>
  </r>
  <r>
    <x v="13"/>
    <x v="9"/>
    <n v="29.88"/>
    <n v="29880"/>
    <x v="3"/>
  </r>
  <r>
    <x v="14"/>
    <x v="10"/>
    <n v="36.661000000000001"/>
    <n v="36661"/>
    <x v="0"/>
  </r>
  <r>
    <x v="14"/>
    <x v="10"/>
    <n v="48.37"/>
    <n v="48370"/>
    <x v="1"/>
  </r>
  <r>
    <x v="14"/>
    <x v="10"/>
    <n v="49.930999999999997"/>
    <n v="49931"/>
    <x v="2"/>
  </r>
  <r>
    <x v="14"/>
    <x v="10"/>
    <n v="62.021000000000001"/>
    <n v="62021"/>
    <x v="3"/>
  </r>
  <r>
    <x v="15"/>
    <x v="11"/>
    <n v="27.515000000000001"/>
    <n v="27515"/>
    <x v="0"/>
  </r>
  <r>
    <x v="15"/>
    <x v="11"/>
    <n v="47.512999999999998"/>
    <n v="47513"/>
    <x v="1"/>
  </r>
  <r>
    <x v="15"/>
    <x v="11"/>
    <n v="48.323"/>
    <n v="48323"/>
    <x v="2"/>
  </r>
  <r>
    <x v="15"/>
    <x v="11"/>
    <n v="71.754999999999995"/>
    <n v="71755"/>
    <x v="3"/>
  </r>
  <r>
    <x v="16"/>
    <x v="12"/>
    <n v="29.189"/>
    <n v="29189"/>
    <x v="0"/>
  </r>
  <r>
    <x v="16"/>
    <x v="12"/>
    <n v="48.616999999999997"/>
    <n v="48617"/>
    <x v="1"/>
  </r>
  <r>
    <x v="16"/>
    <x v="12"/>
    <n v="50.496000000000002"/>
    <n v="50496"/>
    <x v="2"/>
  </r>
  <r>
    <x v="16"/>
    <x v="12"/>
    <n v="35.073"/>
    <n v="35073"/>
    <x v="3"/>
  </r>
  <r>
    <x v="17"/>
    <x v="13"/>
    <n v="107.172"/>
    <n v="107172"/>
    <x v="0"/>
  </r>
  <r>
    <x v="17"/>
    <x v="13"/>
    <n v="52.262"/>
    <n v="52262"/>
    <x v="1"/>
  </r>
  <r>
    <x v="17"/>
    <x v="13"/>
    <n v="73.637"/>
    <n v="73637"/>
    <x v="2"/>
  </r>
  <r>
    <x v="17"/>
    <x v="13"/>
    <n v="84.203999999999994"/>
    <n v="84204"/>
    <x v="3"/>
  </r>
  <r>
    <x v="18"/>
    <x v="14"/>
    <n v="68.284000000000006"/>
    <n v="68284"/>
    <x v="0"/>
  </r>
  <r>
    <x v="18"/>
    <x v="14"/>
    <n v="35.643000000000001"/>
    <n v="35643"/>
    <x v="1"/>
  </r>
  <r>
    <x v="18"/>
    <x v="14"/>
    <n v="57.884"/>
    <n v="57884"/>
    <x v="2"/>
  </r>
  <r>
    <x v="18"/>
    <x v="14"/>
    <n v="75.709000000000003"/>
    <n v="75709"/>
    <x v="3"/>
  </r>
  <r>
    <x v="19"/>
    <x v="15"/>
    <n v="96.772000000000006"/>
    <n v="96772"/>
    <x v="0"/>
  </r>
  <r>
    <x v="19"/>
    <x v="15"/>
    <n v="50.084000000000003"/>
    <n v="50084"/>
    <x v="1"/>
  </r>
  <r>
    <x v="19"/>
    <x v="15"/>
    <n v="105.01900000000001"/>
    <n v="105019"/>
    <x v="2"/>
  </r>
  <r>
    <x v="19"/>
    <x v="15"/>
    <n v="77.031000000000006"/>
    <n v="77031"/>
    <x v="3"/>
  </r>
  <r>
    <x v="20"/>
    <x v="16"/>
    <n v="61.322000000000003"/>
    <n v="61322"/>
    <x v="0"/>
  </r>
  <r>
    <x v="20"/>
    <x v="16"/>
    <n v="38.488999999999997"/>
    <n v="38489"/>
    <x v="1"/>
  </r>
  <r>
    <x v="20"/>
    <x v="16"/>
    <n v="91.837000000000003"/>
    <n v="91837"/>
    <x v="2"/>
  </r>
  <r>
    <x v="20"/>
    <x v="16"/>
    <n v="75.052000000000007"/>
    <n v="75052"/>
    <x v="3"/>
  </r>
  <r>
    <x v="21"/>
    <x v="17"/>
    <n v="60.478000000000002"/>
    <n v="60478"/>
    <x v="0"/>
  </r>
  <r>
    <x v="21"/>
    <x v="17"/>
    <n v="58.982999999999997"/>
    <n v="58983"/>
    <x v="1"/>
  </r>
  <r>
    <x v="21"/>
    <x v="17"/>
    <n v="90.983999999999995"/>
    <n v="90984"/>
    <x v="2"/>
  </r>
  <r>
    <x v="21"/>
    <x v="17"/>
    <n v="64.096999999999994"/>
    <n v="64097"/>
    <x v="3"/>
  </r>
  <r>
    <x v="22"/>
    <x v="18"/>
    <n v="43.420999999999999"/>
    <n v="43421"/>
    <x v="0"/>
  </r>
  <r>
    <x v="22"/>
    <x v="18"/>
    <n v="43.006"/>
    <n v="43006"/>
    <x v="1"/>
  </r>
  <r>
    <x v="22"/>
    <x v="18"/>
    <n v="71.135000000000005"/>
    <n v="71135"/>
    <x v="2"/>
  </r>
  <r>
    <x v="22"/>
    <x v="18"/>
    <n v="92.599000000000004"/>
    <n v="92599"/>
    <x v="3"/>
  </r>
  <r>
    <x v="23"/>
    <x v="19"/>
    <n v="67.733000000000004"/>
    <n v="67733"/>
    <x v="0"/>
  </r>
  <r>
    <x v="23"/>
    <x v="19"/>
    <n v="52.88"/>
    <n v="52880"/>
    <x v="1"/>
  </r>
  <r>
    <x v="23"/>
    <x v="19"/>
    <n v="110.199"/>
    <n v="110199"/>
    <x v="2"/>
  </r>
  <r>
    <x v="23"/>
    <x v="19"/>
    <n v="105.51"/>
    <n v="105510"/>
    <x v="3"/>
  </r>
  <r>
    <x v="24"/>
    <x v="20"/>
    <n v="99.426000000000002"/>
    <n v="99426"/>
    <x v="0"/>
  </r>
  <r>
    <x v="24"/>
    <x v="20"/>
    <n v="88.262"/>
    <n v="88262"/>
    <x v="1"/>
  </r>
  <r>
    <x v="24"/>
    <x v="20"/>
    <n v="122.04300000000001"/>
    <n v="122043"/>
    <x v="2"/>
  </r>
  <r>
    <x v="24"/>
    <x v="20"/>
    <n v="101.797"/>
    <n v="101797"/>
    <x v="3"/>
  </r>
  <r>
    <x v="25"/>
    <x v="21"/>
    <n v="259.57"/>
    <n v="259570"/>
    <x v="0"/>
  </r>
  <r>
    <x v="25"/>
    <x v="21"/>
    <n v="194.97800000000001"/>
    <n v="194978"/>
    <x v="1"/>
  </r>
  <r>
    <x v="25"/>
    <x v="21"/>
    <n v="211.749"/>
    <n v="211749"/>
    <x v="2"/>
  </r>
  <r>
    <x v="25"/>
    <x v="21"/>
    <n v="346.50200000000001"/>
    <n v="346502"/>
    <x v="3"/>
  </r>
  <r>
    <x v="26"/>
    <x v="21"/>
    <n v="161.251"/>
    <n v="161251"/>
    <x v="0"/>
  </r>
  <r>
    <x v="26"/>
    <x v="21"/>
    <n v="155.19399999999999"/>
    <n v="155194"/>
    <x v="1"/>
  </r>
  <r>
    <x v="26"/>
    <x v="21"/>
    <n v="144.298"/>
    <n v="144298"/>
    <x v="2"/>
  </r>
  <r>
    <x v="26"/>
    <x v="21"/>
    <n v="279.04700000000003"/>
    <n v="279047"/>
    <x v="3"/>
  </r>
  <r>
    <x v="27"/>
    <x v="21"/>
    <n v="261.73599999999999"/>
    <n v="261736"/>
    <x v="0"/>
  </r>
  <r>
    <x v="27"/>
    <x v="21"/>
    <n v="215.40600000000001"/>
    <n v="215406"/>
    <x v="1"/>
  </r>
  <r>
    <x v="27"/>
    <x v="21"/>
    <n v="449.75299999999999"/>
    <n v="449753"/>
    <x v="2"/>
  </r>
  <r>
    <x v="27"/>
    <x v="21"/>
    <n v="393.02499999999998"/>
    <n v="393025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0.40100000000000002"/>
    <n v="380"/>
    <x v="0"/>
    <n v="50"/>
  </r>
  <r>
    <x v="0"/>
    <x v="0"/>
    <n v="0.86799999999999999"/>
    <n v="855"/>
    <x v="1"/>
    <n v="50"/>
  </r>
  <r>
    <x v="0"/>
    <x v="0"/>
    <n v="3.052"/>
    <n v="3062"/>
    <x v="2"/>
    <n v="50"/>
  </r>
  <r>
    <x v="1"/>
    <x v="1"/>
    <n v="0.42"/>
    <n v="395"/>
    <x v="0"/>
    <n v="50"/>
  </r>
  <r>
    <x v="1"/>
    <x v="1"/>
    <n v="0.88400000000000001"/>
    <n v="845"/>
    <x v="1"/>
    <n v="50"/>
  </r>
  <r>
    <x v="1"/>
    <x v="1"/>
    <n v="3.0129999999999999"/>
    <n v="2923"/>
    <x v="2"/>
    <n v="50"/>
  </r>
  <r>
    <x v="2"/>
    <x v="1"/>
    <n v="0.42199999999999999"/>
    <n v="387"/>
    <x v="0"/>
    <n v="50"/>
  </r>
  <r>
    <x v="2"/>
    <x v="1"/>
    <n v="0.92600000000000005"/>
    <n v="874"/>
    <x v="1"/>
    <n v="50"/>
  </r>
  <r>
    <x v="2"/>
    <x v="1"/>
    <n v="3.2450000000000001"/>
    <n v="2979"/>
    <x v="2"/>
    <n v="50"/>
  </r>
  <r>
    <x v="3"/>
    <x v="2"/>
    <n v="0.41299999999999998"/>
    <n v="414"/>
    <x v="0"/>
    <n v="50"/>
  </r>
  <r>
    <x v="3"/>
    <x v="2"/>
    <n v="0.88900000000000001"/>
    <n v="861"/>
    <x v="1"/>
    <n v="50"/>
  </r>
  <r>
    <x v="3"/>
    <x v="2"/>
    <n v="3.3050000000000002"/>
    <n v="2967"/>
    <x v="2"/>
    <n v="50"/>
  </r>
  <r>
    <x v="4"/>
    <x v="3"/>
    <n v="0.438"/>
    <n v="412"/>
    <x v="0"/>
    <n v="50"/>
  </r>
  <r>
    <x v="4"/>
    <x v="3"/>
    <n v="0.91300000000000003"/>
    <n v="903"/>
    <x v="1"/>
    <n v="50"/>
  </r>
  <r>
    <x v="4"/>
    <x v="3"/>
    <n v="3.1560000000000001"/>
    <n v="3160"/>
    <x v="2"/>
    <n v="50"/>
  </r>
  <r>
    <x v="5"/>
    <x v="4"/>
    <n v="0.45300000000000001"/>
    <n v="415"/>
    <x v="0"/>
    <n v="50"/>
  </r>
  <r>
    <x v="5"/>
    <x v="4"/>
    <n v="0.92"/>
    <n v="930"/>
    <x v="1"/>
    <n v="50"/>
  </r>
  <r>
    <x v="5"/>
    <x v="4"/>
    <n v="3.3029999999999999"/>
    <n v="3069"/>
    <x v="2"/>
    <n v="50"/>
  </r>
  <r>
    <x v="6"/>
    <x v="4"/>
    <n v="0.44400000000000001"/>
    <n v="447"/>
    <x v="0"/>
    <n v="50"/>
  </r>
  <r>
    <x v="6"/>
    <x v="4"/>
    <n v="1.016"/>
    <n v="985"/>
    <x v="1"/>
    <n v="50"/>
  </r>
  <r>
    <x v="6"/>
    <x v="4"/>
    <n v="3.181"/>
    <n v="3233"/>
    <x v="2"/>
    <n v="50"/>
  </r>
  <r>
    <x v="7"/>
    <x v="5"/>
    <n v="0.44900000000000001"/>
    <n v="433"/>
    <x v="0"/>
    <n v="50"/>
  </r>
  <r>
    <x v="7"/>
    <x v="5"/>
    <n v="0.97199999999999998"/>
    <n v="1004"/>
    <x v="1"/>
    <n v="50"/>
  </r>
  <r>
    <x v="7"/>
    <x v="5"/>
    <n v="3.1059999999999999"/>
    <n v="3097"/>
    <x v="2"/>
    <n v="50"/>
  </r>
  <r>
    <x v="8"/>
    <x v="6"/>
    <n v="0.47199999999999998"/>
    <n v="477"/>
    <x v="0"/>
    <n v="50"/>
  </r>
  <r>
    <x v="8"/>
    <x v="6"/>
    <n v="0.995"/>
    <n v="979"/>
    <x v="1"/>
    <n v="50"/>
  </r>
  <r>
    <x v="8"/>
    <x v="6"/>
    <n v="3.2930000000000001"/>
    <n v="3214"/>
    <x v="2"/>
    <n v="50"/>
  </r>
  <r>
    <x v="9"/>
    <x v="6"/>
    <n v="0.46100000000000002"/>
    <n v="454"/>
    <x v="0"/>
    <n v="50"/>
  </r>
  <r>
    <x v="9"/>
    <x v="6"/>
    <n v="0.98199999999999998"/>
    <n v="1016"/>
    <x v="1"/>
    <n v="50"/>
  </r>
  <r>
    <x v="9"/>
    <x v="6"/>
    <n v="3.35"/>
    <n v="3307"/>
    <x v="2"/>
    <n v="50"/>
  </r>
  <r>
    <x v="10"/>
    <x v="7"/>
    <n v="0.49"/>
    <n v="511"/>
    <x v="0"/>
    <n v="50"/>
  </r>
  <r>
    <x v="10"/>
    <x v="7"/>
    <n v="1.1839999999999999"/>
    <n v="1086"/>
    <x v="1"/>
    <n v="50"/>
  </r>
  <r>
    <x v="10"/>
    <x v="7"/>
    <n v="3.4860000000000002"/>
    <n v="3536"/>
    <x v="2"/>
    <n v="50"/>
  </r>
  <r>
    <x v="11"/>
    <x v="8"/>
    <n v="0.51500000000000001"/>
    <n v="530"/>
    <x v="0"/>
    <n v="50"/>
  </r>
  <r>
    <x v="11"/>
    <x v="8"/>
    <n v="1.091"/>
    <n v="1106"/>
    <x v="1"/>
    <n v="50"/>
  </r>
  <r>
    <x v="11"/>
    <x v="8"/>
    <n v="3.5470000000000002"/>
    <n v="3907"/>
    <x v="2"/>
    <n v="50"/>
  </r>
  <r>
    <x v="12"/>
    <x v="8"/>
    <n v="0.52200000000000002"/>
    <n v="514"/>
    <x v="0"/>
    <n v="50"/>
  </r>
  <r>
    <x v="12"/>
    <x v="8"/>
    <n v="1.0900000000000001"/>
    <n v="1201"/>
    <x v="1"/>
    <n v="50"/>
  </r>
  <r>
    <x v="12"/>
    <x v="8"/>
    <n v="4.3380000000000001"/>
    <n v="3833"/>
    <x v="2"/>
    <n v="50"/>
  </r>
  <r>
    <x v="13"/>
    <x v="9"/>
    <n v="0.54200000000000004"/>
    <n v="506"/>
    <x v="0"/>
    <n v="50"/>
  </r>
  <r>
    <x v="13"/>
    <x v="9"/>
    <n v="1.121"/>
    <n v="1174"/>
    <x v="1"/>
    <n v="50"/>
  </r>
  <r>
    <x v="13"/>
    <x v="9"/>
    <n v="4.09"/>
    <n v="3871"/>
    <x v="2"/>
    <n v="50"/>
  </r>
  <r>
    <x v="14"/>
    <x v="10"/>
    <n v="0.59699999999999998"/>
    <n v="582"/>
    <x v="0"/>
    <n v="50"/>
  </r>
  <r>
    <x v="14"/>
    <x v="10"/>
    <n v="1.28"/>
    <n v="1286"/>
    <x v="1"/>
    <n v="50"/>
  </r>
  <r>
    <x v="14"/>
    <x v="10"/>
    <n v="4.4809999999999999"/>
    <n v="4084"/>
    <x v="2"/>
    <n v="50"/>
  </r>
  <r>
    <x v="15"/>
    <x v="11"/>
    <n v="0.60799999999999998"/>
    <n v="578"/>
    <x v="0"/>
    <n v="50"/>
  </r>
  <r>
    <x v="15"/>
    <x v="11"/>
    <n v="1.2310000000000001"/>
    <n v="1309"/>
    <x v="1"/>
    <n v="50"/>
  </r>
  <r>
    <x v="15"/>
    <x v="11"/>
    <n v="4.9029999999999996"/>
    <n v="4280"/>
    <x v="2"/>
    <n v="50"/>
  </r>
  <r>
    <x v="16"/>
    <x v="12"/>
    <n v="0.628"/>
    <n v="637"/>
    <x v="0"/>
    <n v="50"/>
  </r>
  <r>
    <x v="16"/>
    <x v="12"/>
    <n v="1.3420000000000001"/>
    <n v="1392"/>
    <x v="1"/>
    <n v="50"/>
  </r>
  <r>
    <x v="16"/>
    <x v="12"/>
    <n v="5.173"/>
    <n v="4403"/>
    <x v="2"/>
    <n v="50"/>
  </r>
  <r>
    <x v="17"/>
    <x v="13"/>
    <n v="0.65600000000000003"/>
    <n v="656"/>
    <x v="0"/>
    <n v="50"/>
  </r>
  <r>
    <x v="17"/>
    <x v="13"/>
    <n v="1.391"/>
    <n v="1528"/>
    <x v="1"/>
    <n v="50"/>
  </r>
  <r>
    <x v="17"/>
    <x v="13"/>
    <n v="5.2729999999999997"/>
    <n v="4759"/>
    <x v="2"/>
    <n v="50"/>
  </r>
  <r>
    <x v="18"/>
    <x v="14"/>
    <n v="0.67"/>
    <n v="650"/>
    <x v="0"/>
    <n v="50"/>
  </r>
  <r>
    <x v="18"/>
    <x v="14"/>
    <n v="1.425"/>
    <n v="1590"/>
    <x v="1"/>
    <n v="50"/>
  </r>
  <r>
    <x v="18"/>
    <x v="14"/>
    <n v="4.9740000000000002"/>
    <n v="4817"/>
    <x v="2"/>
    <n v="50"/>
  </r>
  <r>
    <x v="19"/>
    <x v="15"/>
    <n v="0.64700000000000002"/>
    <n v="631"/>
    <x v="0"/>
    <n v="50"/>
  </r>
  <r>
    <x v="19"/>
    <x v="15"/>
    <n v="1.3959999999999999"/>
    <n v="1509"/>
    <x v="1"/>
    <n v="50"/>
  </r>
  <r>
    <x v="19"/>
    <x v="15"/>
    <n v="5.8319999999999999"/>
    <n v="5064"/>
    <x v="2"/>
    <n v="50"/>
  </r>
  <r>
    <x v="20"/>
    <x v="16"/>
    <n v="0.69199999999999995"/>
    <n v="691"/>
    <x v="0"/>
    <n v="50"/>
  </r>
  <r>
    <x v="20"/>
    <x v="16"/>
    <n v="1.522"/>
    <n v="1586"/>
    <x v="1"/>
    <n v="50"/>
  </r>
  <r>
    <x v="20"/>
    <x v="16"/>
    <n v="5.1459999999999999"/>
    <n v="5420"/>
    <x v="2"/>
    <n v="50"/>
  </r>
  <r>
    <x v="21"/>
    <x v="17"/>
    <n v="0.70599999999999996"/>
    <n v="686"/>
    <x v="0"/>
    <n v="50"/>
  </r>
  <r>
    <x v="21"/>
    <x v="17"/>
    <n v="1.4330000000000001"/>
    <n v="1474"/>
    <x v="1"/>
    <n v="50"/>
  </r>
  <r>
    <x v="21"/>
    <x v="17"/>
    <n v="7.165"/>
    <n v="5496"/>
    <x v="2"/>
    <n v="50"/>
  </r>
  <r>
    <x v="22"/>
    <x v="18"/>
    <n v="0.71299999999999997"/>
    <n v="685"/>
    <x v="0"/>
    <n v="50"/>
  </r>
  <r>
    <x v="22"/>
    <x v="18"/>
    <n v="1.466"/>
    <n v="1510"/>
    <x v="1"/>
    <n v="50"/>
  </r>
  <r>
    <x v="22"/>
    <x v="18"/>
    <n v="5.9290000000000003"/>
    <n v="5492"/>
    <x v="2"/>
    <n v="50"/>
  </r>
  <r>
    <x v="23"/>
    <x v="19"/>
    <n v="0.70599999999999996"/>
    <n v="708"/>
    <x v="0"/>
    <n v="50"/>
  </r>
  <r>
    <x v="23"/>
    <x v="19"/>
    <n v="1.478"/>
    <n v="1592"/>
    <x v="1"/>
    <n v="50"/>
  </r>
  <r>
    <x v="23"/>
    <x v="19"/>
    <n v="5.5179999999999998"/>
    <n v="5618"/>
    <x v="2"/>
    <n v="50"/>
  </r>
  <r>
    <x v="24"/>
    <x v="20"/>
    <n v="0.82499999999999996"/>
    <n v="831"/>
    <x v="0"/>
    <n v="50"/>
  </r>
  <r>
    <x v="24"/>
    <x v="20"/>
    <n v="1.7150000000000001"/>
    <n v="1802"/>
    <x v="1"/>
    <n v="50"/>
  </r>
  <r>
    <x v="24"/>
    <x v="20"/>
    <n v="5.819"/>
    <n v="6231"/>
    <x v="2"/>
    <n v="50"/>
  </r>
  <r>
    <x v="25"/>
    <x v="21"/>
    <n v="0.94699999999999995"/>
    <n v="1028"/>
    <x v="0"/>
    <n v="50"/>
  </r>
  <r>
    <x v="25"/>
    <x v="21"/>
    <n v="1.9379999999999999"/>
    <n v="1989"/>
    <x v="1"/>
    <n v="50"/>
  </r>
  <r>
    <x v="25"/>
    <x v="21"/>
    <n v="6.9880000000000004"/>
    <n v="6916"/>
    <x v="2"/>
    <n v="50"/>
  </r>
  <r>
    <x v="26"/>
    <x v="21"/>
    <n v="0.94099999999999995"/>
    <n v="995"/>
    <x v="0"/>
    <n v="50"/>
  </r>
  <r>
    <x v="26"/>
    <x v="21"/>
    <n v="2.0129999999999999"/>
    <n v="1988"/>
    <x v="1"/>
    <n v="50"/>
  </r>
  <r>
    <x v="26"/>
    <x v="21"/>
    <n v="6.8849999999999998"/>
    <n v="6862"/>
    <x v="2"/>
    <n v="50"/>
  </r>
  <r>
    <x v="27"/>
    <x v="21"/>
    <n v="0.96199999999999997"/>
    <n v="974"/>
    <x v="0"/>
    <n v="50"/>
  </r>
  <r>
    <x v="27"/>
    <x v="21"/>
    <n v="1.944"/>
    <n v="1957"/>
    <x v="1"/>
    <n v="50"/>
  </r>
  <r>
    <x v="27"/>
    <x v="21"/>
    <n v="6.84"/>
    <n v="6752"/>
    <x v="2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41799-7689-418B-A225-CACC182583D5}" name="Tableau croisé dynamique1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 rowHeaderCaption="Fichier" colHeaderCaption="Taille liste">
  <location ref="L4:Q34" firstHeaderRow="1" firstDataRow="2" firstDataCol="1"/>
  <pivotFields count="5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167"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Tps exec (s)" fld="2" baseField="0" baseItem="0" numFmtId="167"/>
  </dataFields>
  <formats count="8">
    <format dxfId="189">
      <pivotArea outline="0" collapsedLevelsAreSubtotals="1" fieldPosition="0"/>
    </format>
    <format dxfId="188">
      <pivotArea dataOnly="0" labelOnly="1" fieldPosition="0">
        <references count="1">
          <reference field="4" count="0"/>
        </references>
      </pivotArea>
    </format>
    <format dxfId="187">
      <pivotArea dataOnly="0" labelOnly="1" grandCol="1" outline="0" fieldPosition="0"/>
    </format>
    <format dxfId="186">
      <pivotArea outline="0" collapsedLevelsAreSubtotals="1" fieldPosition="0"/>
    </format>
    <format dxfId="185">
      <pivotArea dataOnly="0" labelOnly="1" fieldPosition="0">
        <references count="1">
          <reference field="4" count="0"/>
        </references>
      </pivotArea>
    </format>
    <format dxfId="184">
      <pivotArea dataOnly="0" labelOnly="1" grandCol="1" outline="0" fieldPosition="0"/>
    </format>
    <format dxfId="183">
      <pivotArea field="0" grandCol="1" collapsedLevelsAreSubtotals="1" axis="axisRow" fieldPosition="0">
        <references count="1">
          <reference field="0" count="0"/>
        </references>
      </pivotArea>
    </format>
    <format dxfId="182">
      <pivotArea outline="0"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891A6-66E2-42B7-A451-D4A680F2EE2B}" name="Tableau croisé dynamique10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 rowHeaderCaption="Fichier" colHeaderCaption="Taille liste">
  <location ref="A3:F33" firstHeaderRow="1" firstDataRow="2" firstDataCol="1"/>
  <pivotFields count="5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167"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Tps exec (s)" fld="2" baseField="0" baseItem="0" numFmtId="167"/>
  </dataFields>
  <formats count="7">
    <format dxfId="196">
      <pivotArea dataOnly="0" labelOnly="1" fieldPosition="0">
        <references count="1">
          <reference field="4" count="0"/>
        </references>
      </pivotArea>
    </format>
    <format dxfId="195">
      <pivotArea dataOnly="0" labelOnly="1" grandCol="1" outline="0" fieldPosition="0"/>
    </format>
    <format dxfId="194">
      <pivotArea dataOnly="0" labelOnly="1" fieldPosition="0">
        <references count="1">
          <reference field="4" count="0"/>
        </references>
      </pivotArea>
    </format>
    <format dxfId="193">
      <pivotArea dataOnly="0" labelOnly="1" grandCol="1" outline="0" fieldPosition="0"/>
    </format>
    <format dxfId="192">
      <pivotArea grandRow="1" outline="0" collapsedLevelsAreSubtotals="1" fieldPosition="0"/>
    </format>
    <format dxfId="191">
      <pivotArea grandRow="1" outline="0" collapsedLevelsAreSubtotals="1" fieldPosition="0"/>
    </format>
    <format dxfId="190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86591-A8C3-4173-851F-00EE18E39C0F}" name="Tableau croisé dynamique22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 rowHeaderCaption="fichier" colHeaderCaption="Variation µ">
  <location ref="A3:E33" firstHeaderRow="1" firstDataRow="2" firstDataCol="1"/>
  <pivotFields count="6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167" showAll="0"/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Tps exec (s) " fld="2" baseField="0" baseItem="0"/>
  </dataFields>
  <formats count="10">
    <format dxfId="181">
      <pivotArea outline="0" collapsedLevelsAreSubtotals="1" fieldPosition="0"/>
    </format>
    <format dxfId="180">
      <pivotArea dataOnly="0" labelOnly="1" fieldPosition="0">
        <references count="1">
          <reference field="4" count="0"/>
        </references>
      </pivotArea>
    </format>
    <format dxfId="179">
      <pivotArea dataOnly="0" labelOnly="1" grandCol="1" outline="0" fieldPosition="0"/>
    </format>
    <format dxfId="178">
      <pivotArea outline="0" collapsedLevelsAreSubtotals="1" fieldPosition="0"/>
    </format>
    <format dxfId="177">
      <pivotArea dataOnly="0" labelOnly="1" fieldPosition="0">
        <references count="1">
          <reference field="4" count="0"/>
        </references>
      </pivotArea>
    </format>
    <format dxfId="176">
      <pivotArea dataOnly="0" labelOnly="1" grandCol="1" outline="0" fieldPosition="0"/>
    </format>
    <format dxfId="175">
      <pivotArea collapsedLevelsAreSubtotals="1" fieldPosition="0">
        <references count="1">
          <reference field="0" count="0"/>
        </references>
      </pivotArea>
    </format>
    <format dxfId="174">
      <pivotArea grandRow="1" outline="0" collapsedLevelsAreSubtotals="1" fieldPosition="0"/>
    </format>
    <format dxfId="173">
      <pivotArea field="0" grandCol="1" collapsedLevelsAreSubtotals="1" axis="axisRow" fieldPosition="0">
        <references count="1">
          <reference field="0" count="0"/>
        </references>
      </pivotArea>
    </format>
    <format dxfId="172">
      <pivotArea grandRow="1" grandCol="1"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5A7FF140-FA54-4703-BE36-AB61B4B2B8B5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0B7E8A4E-0DC8-4523-982E-3DF40CF4226D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C78CA76E-9E9D-4A38-8232-544DEFAF65A2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4C653474-CF54-4A47-B3D5-8EFBB9A0D6CF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E98AF3BB-B52D-4457-9BB1-361DD9BA5730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1988603D-CC3C-4D36-85D9-27269DFBCB5E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A36D3AF9-211D-47B0-B2AD-D9725309BC64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948AF152-022B-436A-9726-4DEB4297654F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D3A54FCB-846F-4F8B-9CE9-EBD56FF37A13}" autoFormatId="16" applyNumberFormats="0" applyBorderFormats="0" applyFontFormats="0" applyPatternFormats="0" applyAlignmentFormats="0" applyWidthHeightFormats="0">
  <queryTableRefresh nextId="14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2" name="Variation (µ)" tableColumnId="12"/>
      <queryTableField id="13" name="Température" tableColumnId="13"/>
    </queryTableFields>
    <queryTableDeletedFields count="1">
      <deletedField name="Amélioration fitnes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1" xr16:uid="{43ECE094-73D9-4BB7-917D-A7194AE24FBC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3" xr16:uid="{B9E7E193-DC5A-443E-9FFA-25C61B8AA543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4" xr16:uid="{98B36360-A902-4057-8A8A-B77332F32666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5" xr16:uid="{C3062108-90A3-4460-BA05-F4E6AAE76B50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6" xr16:uid="{071B43C7-F68A-4729-B192-4803B066E454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7" xr16:uid="{00A6DFCA-7013-48AE-BFDD-A70C01ECBF2D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8" xr16:uid="{C02D0C0A-94DE-46C9-81FE-4AED72DCEA27}" autoFormatId="16" applyNumberFormats="0" applyBorderFormats="0" applyFontFormats="0" applyPatternFormats="0" applyAlignmentFormats="0" applyWidthHeightFormats="0">
  <queryTableRefresh nextId="12">
    <queryTableFields count="11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Taille liste tabou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AA747AE-1D23-40D7-933A-53FEE5E27516}" autoFormatId="16" applyNumberFormats="0" applyBorderFormats="0" applyFontFormats="0" applyPatternFormats="0" applyAlignmentFormats="0" applyWidthHeightFormats="0">
  <queryTableRefresh nextId="13">
    <queryTableFields count="12">
      <queryTableField id="1" name="Nom fichier" tableColumnId="1"/>
      <queryTableField id="2" name="Nb clients" tableColumnId="2"/>
      <queryTableField id="3" name="Fitness de base" tableColumnId="3"/>
      <queryTableField id="4" name="Nb vehicules min" tableColumnId="4"/>
      <queryTableField id="5" name="Metaheuristique" tableColumnId="5"/>
      <queryTableField id="6" name="Fitness resultat" tableColumnId="6"/>
      <queryTableField id="7" name="Vehicules resultat" tableColumnId="7"/>
      <queryTableField id="8" name="Nombre iterations" tableColumnId="8"/>
      <queryTableField id="9" name="Temps d'execution" tableColumnId="9"/>
      <queryTableField id="10" name="Amelioration fitness" tableColumnId="10"/>
      <queryTableField id="11" name="Variation (µ)" tableColumnId="11"/>
      <queryTableField id="12" name="Température" tableColumnId="12"/>
    </queryTableFields>
  </queryTableRefresh>
</queryTable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D883E15-2D6F-4E33-BCD8-627330E17DBA}" name="Tableau18" displayName="Tableau18" ref="A4:E16" totalsRowShown="0">
  <autoFilter ref="A4:E16" xr:uid="{6D883E15-2D6F-4E33-BCD8-627330E17DBA}"/>
  <sortState xmlns:xlrd2="http://schemas.microsoft.com/office/spreadsheetml/2017/richdata2" ref="A5:E16">
    <sortCondition ref="A4:A16"/>
  </sortState>
  <tableColumns count="5">
    <tableColumn id="1" xr3:uid="{62D21BE9-ADCB-4509-B53F-0B7039506DA7}" name="Fichier" dataDxfId="239"/>
    <tableColumn id="2" xr3:uid="{B1996745-75DE-4962-8C31-FC32391BAA35}" name="Fitness de base" dataDxfId="238"/>
    <tableColumn id="3" xr3:uid="{F5BD1261-8146-404D-ACB6-0B7743A3300B}" name="Fitness résultat" dataDxfId="237"/>
    <tableColumn id="4" xr3:uid="{661766FC-541B-4D4D-A69B-8883294C273E}" name="Amélioration fitness" dataDxfId="236"/>
    <tableColumn id="5" xr3:uid="{A08AF6FF-38E7-4D15-8336-0A19651ADE3E}" name="Taille liste tabou" dataDxfId="2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3C15DE6-D54B-4450-AECF-FA7C1EB2C741}" name="Tableau28" displayName="Tableau28" ref="AB4:AG88" totalsRowShown="0" headerRowDxfId="139" dataDxfId="137" headerRowBorderDxfId="138" tableBorderDxfId="136" totalsRowBorderDxfId="135">
  <autoFilter ref="AB4:AG88" xr:uid="{F3C15DE6-D54B-4450-AECF-FA7C1EB2C741}"/>
  <sortState xmlns:xlrd2="http://schemas.microsoft.com/office/spreadsheetml/2017/richdata2" ref="AB5:AG88">
    <sortCondition ref="AB4:AB88"/>
  </sortState>
  <tableColumns count="6">
    <tableColumn id="1" xr3:uid="{BA495C1F-AFF2-422D-A80E-8B80751DF99A}" name="Fichier" dataDxfId="134"/>
    <tableColumn id="2" xr3:uid="{E267617A-6340-4002-949A-4D9E964A7094}" name="Nb clients" dataDxfId="133"/>
    <tableColumn id="3" xr3:uid="{DB7ADC96-03CC-4D9B-9176-CC832886C3BC}" name="Tps exec (s)" dataDxfId="132">
      <calculatedColumnFormula>Tableau26[[#This Row],[Tps exec]]/1000</calculatedColumnFormula>
    </tableColumn>
    <tableColumn id="4" xr3:uid="{0569BCD3-7236-47AF-8CFD-E2AC2A246FF7}" name="Tps exec" dataDxfId="131"/>
    <tableColumn id="5" xr3:uid="{1D9DA37B-0E2D-4D94-8362-BE753026526A}" name="µ" dataDxfId="130"/>
    <tableColumn id="6" xr3:uid="{C58F07FE-17E9-458F-B875-639A7D18FF66}" name="t" dataDxfId="12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091A838-9EE8-420D-B78F-128B60E66E8C}" name="Tableau30" displayName="Tableau30" ref="A3:E115" totalsRowShown="0" headerRowDxfId="128" dataDxfId="127" tableBorderDxfId="126">
  <autoFilter ref="A3:E115" xr:uid="{2091A838-9EE8-420D-B78F-128B60E66E8C}"/>
  <sortState xmlns:xlrd2="http://schemas.microsoft.com/office/spreadsheetml/2017/richdata2" ref="A4:E115">
    <sortCondition ref="E3:E115"/>
  </sortState>
  <tableColumns count="5">
    <tableColumn id="1" xr3:uid="{832C3B5F-E00E-4FAF-9956-E71974F1F0FF}" name="Fichier" dataDxfId="125" totalsRowDxfId="124"/>
    <tableColumn id="2" xr3:uid="{15A9D1CB-B23F-4938-A0A1-2ACD2980467D}" name="Nb vehicule min" dataDxfId="123" totalsRowDxfId="122"/>
    <tableColumn id="3" xr3:uid="{A44BBE60-F85C-436F-B30B-88A7A57E1BB0}" name="Nb vehicule résultat" dataDxfId="121" totalsRowDxfId="120"/>
    <tableColumn id="5" xr3:uid="{0C3889BD-5C75-4A30-B742-06A858BC84B6}" name="Difference" dataDxfId="119" totalsRowDxfId="118">
      <calculatedColumnFormula>Tableau30[[#This Row],[Nb vehicule résultat]]-Tableau30[[#This Row],[Nb vehicule min]]</calculatedColumnFormula>
    </tableColumn>
    <tableColumn id="4" xr3:uid="{1D5979A9-02B7-442D-AC5F-5AC5E23D0390}" name="Taille liste" dataDxfId="117" totalsRowDxfId="11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2F09B96-014A-440D-926C-CAD7A551627F}" name="Tableau31" displayName="Tableau31" ref="I3:M115" totalsRowShown="0" headerRowDxfId="115" dataDxfId="113" headerRowBorderDxfId="114" tableBorderDxfId="112">
  <autoFilter ref="I3:M115" xr:uid="{92F09B96-014A-440D-926C-CAD7A551627F}"/>
  <sortState xmlns:xlrd2="http://schemas.microsoft.com/office/spreadsheetml/2017/richdata2" ref="I4:M115">
    <sortCondition ref="M3:M115"/>
  </sortState>
  <tableColumns count="5">
    <tableColumn id="1" xr3:uid="{631C30A7-4E27-41BF-8281-D0BA65C5AB88}" name="Fichier" dataDxfId="111" totalsRowDxfId="110"/>
    <tableColumn id="2" xr3:uid="{7112197B-CB52-4565-BB4F-1FE05E706A9D}" name="Nb vehicule min" dataDxfId="109" totalsRowDxfId="108"/>
    <tableColumn id="3" xr3:uid="{0A2C3D61-F768-4366-BBAB-F36A07176A33}" name="Nb vehicule résultat" dataDxfId="107" totalsRowDxfId="106"/>
    <tableColumn id="4" xr3:uid="{6DE54E1D-C349-4287-B255-FF29A0F8812A}" name="Difference" dataDxfId="105" totalsRowDxfId="104">
      <calculatedColumnFormula>Tableau31[[#This Row],[Nb vehicule résultat]]-Tableau31[[#This Row],[Nb vehicule min]]</calculatedColumnFormula>
    </tableColumn>
    <tableColumn id="5" xr3:uid="{1B017784-8B04-406C-98CE-42B75B347CD5}" name="Taille liste" dataDxfId="103" totalsRowDxfId="10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2E4C1D7-D5C0-4EB3-8CC8-875464D18063}" name="Tableau32" displayName="Tableau32" ref="Q3:U87" totalsRowShown="0" headerRowDxfId="101" dataDxfId="99" headerRowBorderDxfId="100" tableBorderDxfId="98" totalsRowBorderDxfId="97">
  <autoFilter ref="Q3:U87" xr:uid="{A2E4C1D7-D5C0-4EB3-8CC8-875464D18063}"/>
  <sortState xmlns:xlrd2="http://schemas.microsoft.com/office/spreadsheetml/2017/richdata2" ref="Q4:U87">
    <sortCondition ref="U3:U87"/>
  </sortState>
  <tableColumns count="5">
    <tableColumn id="1" xr3:uid="{FF866D46-69FE-4357-9C90-E68D53ECF642}" name="Fichier" dataDxfId="96"/>
    <tableColumn id="2" xr3:uid="{8241697E-9F8F-4591-A3BD-E5C15EC08300}" name="Nb vehicule min" dataDxfId="95"/>
    <tableColumn id="3" xr3:uid="{6C65AAD6-5B91-42CF-A7B0-9033C1D26192}" name="Nb vehicule résultat" dataDxfId="94"/>
    <tableColumn id="6" xr3:uid="{D301A810-B11B-4198-BDF9-BD07BDDAFA8B}" name="Difference" dataDxfId="93">
      <calculatedColumnFormula>Tableau32[[#This Row],[Nb vehicule résultat]]-Tableau32[[#This Row],[Nb vehicule min]]</calculatedColumnFormula>
    </tableColumn>
    <tableColumn id="5" xr3:uid="{B698B9A0-26B7-4BEC-8F88-2FB52BD87ECD}" name="t" dataDxfId="9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DD4A63D-9F1F-4DE9-959B-7E3C992428E4}" name="Tableau33" displayName="Tableau33" ref="AA3:AE87" totalsRowShown="0" headerRowDxfId="91" dataDxfId="89" headerRowBorderDxfId="90" tableBorderDxfId="88" totalsRowBorderDxfId="87">
  <autoFilter ref="AA3:AE87" xr:uid="{5DD4A63D-9F1F-4DE9-959B-7E3C992428E4}"/>
  <sortState xmlns:xlrd2="http://schemas.microsoft.com/office/spreadsheetml/2017/richdata2" ref="AA4:AE87">
    <sortCondition ref="AE3:AE87"/>
  </sortState>
  <tableColumns count="5">
    <tableColumn id="1" xr3:uid="{2D8F28B5-42E3-4409-9546-CF39AAA8538C}" name="Fichier" dataDxfId="86"/>
    <tableColumn id="2" xr3:uid="{9A5F6089-B43A-490C-BB11-3CDADF61FA1E}" name="Nb vehicule min" dataDxfId="85"/>
    <tableColumn id="3" xr3:uid="{4C8DF09E-2C96-44A0-A665-CCDA8C841CA7}" name="Nb vehicule résultat" dataDxfId="84"/>
    <tableColumn id="6" xr3:uid="{CCBC3A8F-7BAD-42B2-B5E3-294AD7CB7ADB}" name="Difference" dataDxfId="83">
      <calculatedColumnFormula>Tableau33[[#This Row],[Nb vehicule résultat]]-Tableau33[[#This Row],[Nb vehicule min]]</calculatedColumnFormula>
    </tableColumn>
    <tableColumn id="5" xr3:uid="{31CF658C-42B0-4EA2-84BA-1537515AF257}" name="t" dataDxfId="8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9A59EA-E4D4-4AFC-AAF0-A38F4138E049}" name="Tableau34" displayName="Tableau34" ref="AL3:AP87" totalsRowShown="0" headerRowDxfId="81" dataDxfId="79" headerRowBorderDxfId="80" tableBorderDxfId="78" totalsRowBorderDxfId="77">
  <autoFilter ref="AL3:AP87" xr:uid="{529A59EA-E4D4-4AFC-AAF0-A38F4138E049}"/>
  <sortState xmlns:xlrd2="http://schemas.microsoft.com/office/spreadsheetml/2017/richdata2" ref="AL4:AP87">
    <sortCondition ref="AP3:AP87"/>
  </sortState>
  <tableColumns count="5">
    <tableColumn id="1" xr3:uid="{EFCE1A35-CA30-44DB-8C8D-FE99E0124067}" name="Fichier" dataDxfId="76"/>
    <tableColumn id="2" xr3:uid="{40377CFD-F4C6-44F3-B433-B85874D9F507}" name="Nb vehicule min" dataDxfId="75"/>
    <tableColumn id="3" xr3:uid="{5C5263D7-470F-41FC-A8EF-F9FAB42B94D3}" name="Nb vehicule résultat" dataDxfId="74"/>
    <tableColumn id="6" xr3:uid="{01761339-DD84-4C8E-B8D0-A0E1D38EAE67}" name="Difference" dataDxfId="73">
      <calculatedColumnFormula>Tableau34[[#This Row],[Nb vehicule résultat]]-Tableau34[[#This Row],[Nb vehicule min]]</calculatedColumnFormula>
    </tableColumn>
    <tableColumn id="5" xr3:uid="{C07A63DA-B261-4CB9-81DB-927B5373ACDE}" name="t" dataDxfId="7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98C213-4F3A-4692-A00F-E1FFD220AAB9}" name="Tabou_1000_1" displayName="Tabou_1000_1" ref="A1:K30" tableType="queryTable" totalsRowCount="1">
  <autoFilter ref="A1:K29" xr:uid="{8298C213-4F3A-4692-A00F-E1FFD220AAB9}"/>
  <tableColumns count="11">
    <tableColumn id="1" xr3:uid="{C51AAC2C-7C03-42AD-9D8A-3650B264B3D4}" uniqueName="1" name="Nom fichier" queryTableFieldId="1" dataDxfId="71" totalsRowDxfId="70"/>
    <tableColumn id="2" xr3:uid="{CC955E9C-E400-4060-8BAD-998B5E5CEDF1}" uniqueName="2" name="Nb clients" queryTableFieldId="2"/>
    <tableColumn id="3" xr3:uid="{31FBC36F-7BD7-42C7-AB2B-7150AAD6D8FC}" uniqueName="3" name="Fitness de base" queryTableFieldId="3"/>
    <tableColumn id="4" xr3:uid="{A0FD199D-CE29-4B33-B227-EC10561DC6D0}" uniqueName="4" name="Nb vehicules min" queryTableFieldId="4"/>
    <tableColumn id="5" xr3:uid="{DBCB0696-0872-466A-B7A0-9262A09038DF}" uniqueName="5" name="Metaheuristique" queryTableFieldId="5" dataDxfId="69" totalsRowDxfId="68"/>
    <tableColumn id="6" xr3:uid="{25DD737F-DC47-4567-86E6-EFDDCD7D0179}" uniqueName="6" name="Fitness resultat" queryTableFieldId="6"/>
    <tableColumn id="7" xr3:uid="{0C604C41-4C17-42A2-B797-41F771A275C9}" uniqueName="7" name="Vehicules resultat" queryTableFieldId="7"/>
    <tableColumn id="8" xr3:uid="{A3E6938B-4F4E-4346-9325-841E1DFCF1A1}" uniqueName="8" name="Nombre iterations" queryTableFieldId="8"/>
    <tableColumn id="9" xr3:uid="{6A361504-0F2E-45F0-80C2-07A1913629F6}" uniqueName="9" name="Temps d'execution" totalsRowFunction="custom" queryTableFieldId="9">
      <totalsRowFormula>AVERAGE(Tabou_1000_1[Temps d''execution])</totalsRowFormula>
    </tableColumn>
    <tableColumn id="10" xr3:uid="{119BD58E-191E-4478-9AC1-D433CF688AFD}" uniqueName="10" name="Amelioration fitness" queryTableFieldId="10"/>
    <tableColumn id="11" xr3:uid="{5E5DC5A6-E027-4016-8124-CE568DB72EE5}" uniqueName="11" name="Taille liste tabou" queryTableFieldId="1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667100-39F5-4660-9C07-87665DEB05B1}" name="Tabou_1000_10" displayName="Tabou_1000_10" ref="A1:K30" tableType="queryTable" totalsRowCount="1">
  <autoFilter ref="A1:K29" xr:uid="{10667100-39F5-4660-9C07-87665DEB05B1}"/>
  <tableColumns count="11">
    <tableColumn id="1" xr3:uid="{00DF948F-29B3-455C-8C88-93B7EF12AABB}" uniqueName="1" name="Nom fichier" queryTableFieldId="1" dataDxfId="67" totalsRowDxfId="66"/>
    <tableColumn id="2" xr3:uid="{BABAA2BB-490C-465E-B2F8-F8E0272066FD}" uniqueName="2" name="Nb clients" queryTableFieldId="2"/>
    <tableColumn id="3" xr3:uid="{102637B5-A7F3-478F-9FA6-A3C00A42E502}" uniqueName="3" name="Fitness de base" queryTableFieldId="3"/>
    <tableColumn id="4" xr3:uid="{F93F1E30-4240-4E1C-A651-B61FB64EABFE}" uniqueName="4" name="Nb vehicules min" queryTableFieldId="4"/>
    <tableColumn id="5" xr3:uid="{904F1D96-EEB5-4145-B942-A118C4151F34}" uniqueName="5" name="Metaheuristique" queryTableFieldId="5" dataDxfId="65" totalsRowDxfId="64"/>
    <tableColumn id="6" xr3:uid="{628D0E3D-5BB4-4CCC-AE2E-D1E7FA6A79ED}" uniqueName="6" name="Fitness resultat" queryTableFieldId="6"/>
    <tableColumn id="7" xr3:uid="{71EAE639-C74E-4CD8-A654-740CA8142CCE}" uniqueName="7" name="Vehicules resultat" queryTableFieldId="7"/>
    <tableColumn id="8" xr3:uid="{9F2838AF-6A43-4072-9885-364ED2399FD6}" uniqueName="8" name="Nombre iterations" queryTableFieldId="8"/>
    <tableColumn id="9" xr3:uid="{97B3DC61-F6CE-4878-9945-46E8180F9F0E}" uniqueName="9" name="Temps d'execution" totalsRowFunction="custom" queryTableFieldId="9">
      <totalsRowFormula>AVERAGE(Tabou_1000_10[Temps d''execution])</totalsRowFormula>
    </tableColumn>
    <tableColumn id="10" xr3:uid="{C4FBEC96-4D6F-40E0-9F00-83C0A04EB9D7}" uniqueName="10" name="Amelioration fitness" queryTableFieldId="10"/>
    <tableColumn id="11" xr3:uid="{5D5908A4-07DE-4331-8A12-695F6EA9E108}" uniqueName="11" name="Taille liste tabou" queryTableFieldId="1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53D5CB-879D-4A26-93DD-6A122A4A700A}" name="Tabou_1000_20" displayName="Tabou_1000_20" ref="A1:K30" tableType="queryTable" totalsRowCount="1">
  <autoFilter ref="A1:K29" xr:uid="{5D53D5CB-879D-4A26-93DD-6A122A4A700A}"/>
  <tableColumns count="11">
    <tableColumn id="1" xr3:uid="{EF3CF124-BB55-414A-9673-5E4CC7562ACA}" uniqueName="1" name="Nom fichier" queryTableFieldId="1" dataDxfId="63" totalsRowDxfId="62"/>
    <tableColumn id="2" xr3:uid="{29DEC2EF-C76A-4698-9D77-2D90B11FD16B}" uniqueName="2" name="Nb clients" queryTableFieldId="2"/>
    <tableColumn id="3" xr3:uid="{63DC17BA-CD23-4274-AC58-4A07DFF09C65}" uniqueName="3" name="Fitness de base" queryTableFieldId="3"/>
    <tableColumn id="4" xr3:uid="{BB165DAD-E0F5-4017-85C8-27814DADAB60}" uniqueName="4" name="Nb vehicules min" queryTableFieldId="4"/>
    <tableColumn id="5" xr3:uid="{A5241067-41CC-4E4E-8C38-0130A4E48407}" uniqueName="5" name="Metaheuristique" queryTableFieldId="5" dataDxfId="61" totalsRowDxfId="60"/>
    <tableColumn id="6" xr3:uid="{25C472A7-6BBF-4381-9FD9-6C0EAD82DA0F}" uniqueName="6" name="Fitness resultat" queryTableFieldId="6"/>
    <tableColumn id="7" xr3:uid="{407C790B-BFD8-476B-9AE8-C4DFEDBF91A0}" uniqueName="7" name="Vehicules resultat" queryTableFieldId="7"/>
    <tableColumn id="8" xr3:uid="{26612EE3-705F-49BA-A169-3792C2E8BF04}" uniqueName="8" name="Nombre iterations" queryTableFieldId="8"/>
    <tableColumn id="9" xr3:uid="{2941D852-3965-42CB-9F64-F7FEB4ABACB5}" uniqueName="9" name="Temps d'execution" totalsRowFunction="custom" queryTableFieldId="9">
      <totalsRowFormula>AVERAGE(Tabou_1000_20[Temps d''execution])</totalsRowFormula>
    </tableColumn>
    <tableColumn id="10" xr3:uid="{35012616-599C-4E5E-82DC-F28E70B1F650}" uniqueName="10" name="Amelioration fitness" queryTableFieldId="10"/>
    <tableColumn id="11" xr3:uid="{780C98AA-11A6-4A87-99B1-6559E7B853CE}" uniqueName="11" name="Taille liste tabou" queryTableFieldId="1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4A297D-150C-4F99-ACF8-B4B96E972270}" name="Tabou_1000_30" displayName="Tabou_1000_30" ref="A1:K30" tableType="queryTable" totalsRowCount="1">
  <autoFilter ref="A1:K29" xr:uid="{F24A297D-150C-4F99-ACF8-B4B96E972270}"/>
  <tableColumns count="11">
    <tableColumn id="1" xr3:uid="{1C85AEC6-592E-450B-8EC7-70190E9EEB29}" uniqueName="1" name="Nom fichier" queryTableFieldId="1" dataDxfId="59" totalsRowDxfId="58"/>
    <tableColumn id="2" xr3:uid="{B0B4EBFC-7AF0-4F82-BE2C-7DE293779DBB}" uniqueName="2" name="Nb clients" queryTableFieldId="2"/>
    <tableColumn id="3" xr3:uid="{BD39BC61-02C3-4186-812E-9216454F793A}" uniqueName="3" name="Fitness de base" queryTableFieldId="3"/>
    <tableColumn id="4" xr3:uid="{99420EE5-69EB-4E6C-A6FA-5B67C9FF0D35}" uniqueName="4" name="Nb vehicules min" queryTableFieldId="4"/>
    <tableColumn id="5" xr3:uid="{CB7FE2C4-5CFC-4EB6-98EB-431A477238B1}" uniqueName="5" name="Metaheuristique" queryTableFieldId="5" dataDxfId="57" totalsRowDxfId="56"/>
    <tableColumn id="6" xr3:uid="{F4F5C118-CA50-4510-80A0-1A060758CC32}" uniqueName="6" name="Fitness resultat" queryTableFieldId="6"/>
    <tableColumn id="7" xr3:uid="{164A4ABE-4285-4093-BC20-91EF737A5C0C}" uniqueName="7" name="Vehicules resultat" queryTableFieldId="7"/>
    <tableColumn id="8" xr3:uid="{866C9B01-6484-4630-B0C5-333A11126DCA}" uniqueName="8" name="Nombre iterations" queryTableFieldId="8"/>
    <tableColumn id="9" xr3:uid="{708C4096-4F72-4677-8436-F2E846BC33CD}" uniqueName="9" name="Temps d'execution" totalsRowFunction="custom" queryTableFieldId="9">
      <totalsRowFormula>AVERAGE(Tabou_1000_30[Temps d''execution])</totalsRowFormula>
    </tableColumn>
    <tableColumn id="10" xr3:uid="{90E856C2-8C49-4868-AA9D-AB63A243098A}" uniqueName="10" name="Amelioration fitness" queryTableFieldId="10"/>
    <tableColumn id="11" xr3:uid="{8D7BC519-8604-4172-91CF-5ABA92363BCC}" uniqueName="11" name="Taille liste tabou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E5DF974-28A1-49C2-BD7E-B99F39A60D63}" name="Tableau1822" displayName="Tableau1822" ref="A26:E39" totalsRowCount="1" dataDxfId="234">
  <autoFilter ref="A26:E38" xr:uid="{FE5DF974-28A1-49C2-BD7E-B99F39A60D63}"/>
  <sortState xmlns:xlrd2="http://schemas.microsoft.com/office/spreadsheetml/2017/richdata2" ref="A27:E38">
    <sortCondition ref="A12:A24"/>
  </sortState>
  <tableColumns count="5">
    <tableColumn id="1" xr3:uid="{9B0E0C7B-2001-4561-8D1E-19AB40BEE2A6}" name="Fichier" totalsRowLabel="Moyenne" dataDxfId="233" totalsRowDxfId="232"/>
    <tableColumn id="2" xr3:uid="{C27EA134-2ED3-4D10-BB56-FE1252C861AA}" name="Fitness de base" totalsRowFunction="custom" dataDxfId="231" totalsRowDxfId="230">
      <totalsRowFormula>AVERAGE(Tableau1822[Fitness de base])</totalsRowFormula>
    </tableColumn>
    <tableColumn id="3" xr3:uid="{6D6A5C5F-D0F9-4D0E-96AC-ABBB162B4378}" name="Fitness résultat" totalsRowFunction="custom" dataDxfId="229" totalsRowDxfId="228">
      <totalsRowFormula>AVERAGE(Tableau1822[Fitness résultat])</totalsRowFormula>
    </tableColumn>
    <tableColumn id="4" xr3:uid="{B123CB2A-15BF-4A9B-A60F-962F11189C19}" name="Amélioration fitness" totalsRowFunction="custom" dataDxfId="227" totalsRowDxfId="226">
      <totalsRowFormula>AVERAGE(Tableau1822[Amélioration fitness])</totalsRowFormula>
    </tableColumn>
    <tableColumn id="5" xr3:uid="{520EE7C8-3EE1-4AB8-A91B-5CBED61BFAB9}" name="Taille liste taboue" dataDxfId="22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D54104-0865-4EC8-B7B7-4C7D34641478}" name="Tabou_10000_1" displayName="Tabou_10000_1" ref="A1:K29" tableType="queryTable" totalsRowShown="0">
  <autoFilter ref="A1:K29" xr:uid="{BAD54104-0865-4EC8-B7B7-4C7D34641478}"/>
  <tableColumns count="11">
    <tableColumn id="1" xr3:uid="{87760A38-62F4-4635-B034-A6B835AD0648}" uniqueName="1" name="Nom fichier" queryTableFieldId="1" dataDxfId="55"/>
    <tableColumn id="2" xr3:uid="{91D6C5F3-443C-4EA7-8FEA-4948C0B5DADD}" uniqueName="2" name="Nb clients" queryTableFieldId="2"/>
    <tableColumn id="3" xr3:uid="{E8499D79-8BE7-41FD-B066-572410169C41}" uniqueName="3" name="Fitness de base" queryTableFieldId="3"/>
    <tableColumn id="4" xr3:uid="{799436D9-BBD7-4535-B1DA-414BC5D92129}" uniqueName="4" name="Nb vehicules min" queryTableFieldId="4"/>
    <tableColumn id="5" xr3:uid="{883035BF-9E26-4F69-96DB-8A03AAB9DC55}" uniqueName="5" name="Metaheuristique" queryTableFieldId="5" dataDxfId="54"/>
    <tableColumn id="6" xr3:uid="{552F9E25-1E7D-4282-B23A-E78101433095}" uniqueName="6" name="Fitness resultat" queryTableFieldId="6"/>
    <tableColumn id="7" xr3:uid="{E6362BB5-48CC-4C87-94D3-9DE0E9AC49C9}" uniqueName="7" name="Vehicules resultat" queryTableFieldId="7"/>
    <tableColumn id="8" xr3:uid="{C8A79F35-77E8-4C6D-9ACD-520701160481}" uniqueName="8" name="Nombre iterations" queryTableFieldId="8"/>
    <tableColumn id="9" xr3:uid="{DA1D2FC6-72A7-4AC2-8C6D-CE1309A6EDEC}" uniqueName="9" name="Temps d'execution" queryTableFieldId="9"/>
    <tableColumn id="10" xr3:uid="{807053DF-DEAB-478A-BDC9-F0ED86899C65}" uniqueName="10" name="Amelioration fitness" queryTableFieldId="10"/>
    <tableColumn id="11" xr3:uid="{7B9245CD-F22E-448E-BF87-85AED5180D92}" uniqueName="11" name="Taille liste tabou" queryTableFieldId="11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38AA21-8F69-45B6-9B28-23BFCACB63EF}" name="Tabou_10000_10" displayName="Tabou_10000_10" ref="A1:K29" tableType="queryTable" totalsRowShown="0">
  <autoFilter ref="A1:K29" xr:uid="{CE38AA21-8F69-45B6-9B28-23BFCACB63EF}"/>
  <tableColumns count="11">
    <tableColumn id="1" xr3:uid="{D6730CFC-0DB2-4E23-8C0A-C75366C621F0}" uniqueName="1" name="Nom fichier" queryTableFieldId="1" dataDxfId="53"/>
    <tableColumn id="2" xr3:uid="{7914EA28-DD0D-4075-8957-8850F7548982}" uniqueName="2" name="Nb clients" queryTableFieldId="2"/>
    <tableColumn id="3" xr3:uid="{D340C830-6045-4D71-A00F-B6F62182A8D5}" uniqueName="3" name="Fitness de base" queryTableFieldId="3"/>
    <tableColumn id="4" xr3:uid="{516702A5-C983-479A-91EC-89A8D189831E}" uniqueName="4" name="Nb vehicules min" queryTableFieldId="4"/>
    <tableColumn id="5" xr3:uid="{CD5DB0D7-6FD3-484A-9C47-D0DD0D4214A0}" uniqueName="5" name="Metaheuristique" queryTableFieldId="5" dataDxfId="52"/>
    <tableColumn id="6" xr3:uid="{CE2DBA44-64BD-4247-BF39-3AE22507CC52}" uniqueName="6" name="Fitness resultat" queryTableFieldId="6"/>
    <tableColumn id="7" xr3:uid="{AFDCADFC-81A1-4787-8C73-6C64D75F9D6B}" uniqueName="7" name="Vehicules resultat" queryTableFieldId="7"/>
    <tableColumn id="8" xr3:uid="{F713F959-C4BD-4160-BF5E-BF30BDD5EC33}" uniqueName="8" name="Nombre iterations" queryTableFieldId="8"/>
    <tableColumn id="9" xr3:uid="{02AADFD8-3C2A-4CDF-BA6B-5D025AB6941F}" uniqueName="9" name="Temps d'execution" queryTableFieldId="9"/>
    <tableColumn id="10" xr3:uid="{662942CB-05AE-4C55-B0A5-8B9809740E16}" uniqueName="10" name="Amelioration fitness" queryTableFieldId="10"/>
    <tableColumn id="11" xr3:uid="{3E428ACD-C70F-4875-A8E4-17FEAD08BC03}" uniqueName="11" name="Taille liste tabou" queryTableFieldId="11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619913-4D8D-4C81-BBE6-9A6D22EA3558}" name="Tabou_10000_20" displayName="Tabou_10000_20" ref="A1:K29" tableType="queryTable" totalsRowShown="0">
  <autoFilter ref="A1:K29" xr:uid="{83619913-4D8D-4C81-BBE6-9A6D22EA3558}"/>
  <tableColumns count="11">
    <tableColumn id="1" xr3:uid="{656397F2-ABD8-4C74-BC32-07C35FC44241}" uniqueName="1" name="Nom fichier" queryTableFieldId="1" dataDxfId="51"/>
    <tableColumn id="2" xr3:uid="{54297B62-4C33-4F95-ADBC-B529308CEB37}" uniqueName="2" name="Nb clients" queryTableFieldId="2"/>
    <tableColumn id="3" xr3:uid="{742A9ABF-4EA5-45A7-86B5-12D239D2D4A8}" uniqueName="3" name="Fitness de base" queryTableFieldId="3"/>
    <tableColumn id="4" xr3:uid="{7BC4FEB0-A685-467B-AFA9-16BA1C7C2ABC}" uniqueName="4" name="Nb vehicules min" queryTableFieldId="4"/>
    <tableColumn id="5" xr3:uid="{C66329B4-D066-4AED-BD63-0DF8925C07CF}" uniqueName="5" name="Metaheuristique" queryTableFieldId="5" dataDxfId="50"/>
    <tableColumn id="6" xr3:uid="{6283A21A-5D98-4D5A-BE1B-F54AE9546689}" uniqueName="6" name="Fitness resultat" queryTableFieldId="6"/>
    <tableColumn id="7" xr3:uid="{A078E994-61DD-47C7-B854-6CA79C99D227}" uniqueName="7" name="Vehicules resultat" queryTableFieldId="7"/>
    <tableColumn id="8" xr3:uid="{370C9EF7-7C58-47F4-8737-39041D3CC8F8}" uniqueName="8" name="Nombre iterations" queryTableFieldId="8"/>
    <tableColumn id="9" xr3:uid="{DEFA6A62-B961-49A9-AE5F-068707817512}" uniqueName="9" name="Temps d'execution" queryTableFieldId="9"/>
    <tableColumn id="10" xr3:uid="{103FD6A2-D971-4046-AF53-6B4B80FA59E7}" uniqueName="10" name="Amelioration fitness" queryTableFieldId="10"/>
    <tableColumn id="11" xr3:uid="{94EA57C8-9433-4B4D-8A3B-763B5B53E8D2}" uniqueName="11" name="Taille liste tabou" queryTableFieldId="11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3432FA-735A-41CF-92A5-659BDBE0A1BF}" name="Tabou_10000_30" displayName="Tabou_10000_30" ref="A1:K29" tableType="queryTable" totalsRowShown="0">
  <autoFilter ref="A1:K29" xr:uid="{6C3432FA-735A-41CF-92A5-659BDBE0A1BF}"/>
  <tableColumns count="11">
    <tableColumn id="1" xr3:uid="{612142B8-1751-45D2-9E64-9B0E1E10DA3B}" uniqueName="1" name="Nom fichier" queryTableFieldId="1" dataDxfId="49"/>
    <tableColumn id="2" xr3:uid="{9F246B2E-7E9D-463A-8E2B-7C2614301316}" uniqueName="2" name="Nb clients" queryTableFieldId="2"/>
    <tableColumn id="3" xr3:uid="{1458F92C-34B1-45FD-95E7-157A2AC0A63E}" uniqueName="3" name="Fitness de base" queryTableFieldId="3"/>
    <tableColumn id="4" xr3:uid="{4C97D57C-DC2D-46A3-BF40-57296165E766}" uniqueName="4" name="Nb vehicules min" queryTableFieldId="4"/>
    <tableColumn id="5" xr3:uid="{C38F34BE-EFE1-47F8-ACB3-2A13BCF511ED}" uniqueName="5" name="Metaheuristique" queryTableFieldId="5" dataDxfId="48"/>
    <tableColumn id="6" xr3:uid="{0377D8D9-0745-4A17-9A47-070A3980FAA5}" uniqueName="6" name="Fitness resultat" queryTableFieldId="6"/>
    <tableColumn id="7" xr3:uid="{5C88A320-DF76-4571-85E0-F843573993C0}" uniqueName="7" name="Vehicules resultat" queryTableFieldId="7"/>
    <tableColumn id="8" xr3:uid="{B96C8388-2290-4C61-BCDC-53972DF5F284}" uniqueName="8" name="Nombre iterations" queryTableFieldId="8"/>
    <tableColumn id="9" xr3:uid="{A05A4F23-37C8-40D3-B216-91CCF0431C93}" uniqueName="9" name="Temps d'execution" queryTableFieldId="9"/>
    <tableColumn id="10" xr3:uid="{66F7FFC2-B1E1-4893-B4D7-E06DE226C755}" uniqueName="10" name="Amelioration fitness" queryTableFieldId="10"/>
    <tableColumn id="11" xr3:uid="{D796D2D9-CDB4-497D-8290-C5BA9D70A976}" uniqueName="11" name="Taille liste tabou" queryTableFieldId="11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76B655-3F63-41C1-B6DB-EB129FC7717B}" name="Recuit_simulé_10000_0_5_10" displayName="Recuit_simulé_10000_0_5_10" ref="A1:L30" tableType="queryTable" totalsRowCount="1">
  <autoFilter ref="A1:L29" xr:uid="{4D76B655-3F63-41C1-B6DB-EB129FC7717B}"/>
  <tableColumns count="12">
    <tableColumn id="1" xr3:uid="{33278C07-AF41-4C06-8C16-496605421906}" uniqueName="1" name="Nom fichier" queryTableFieldId="1" dataDxfId="47" totalsRowDxfId="46"/>
    <tableColumn id="2" xr3:uid="{06E784FD-784E-45AC-B612-F3BFF1453C08}" uniqueName="2" name="Nb clients" queryTableFieldId="2"/>
    <tableColumn id="3" xr3:uid="{C31228C1-C494-487D-9780-A9C7B6477825}" uniqueName="3" name="Fitness de base" queryTableFieldId="3"/>
    <tableColumn id="4" xr3:uid="{842870B0-11B1-4829-8416-4939205D6035}" uniqueName="4" name="Nb vehicules min" queryTableFieldId="4"/>
    <tableColumn id="5" xr3:uid="{76017D9E-76A2-4662-B8AD-C1F5328F693C}" uniqueName="5" name="Metaheuristique" queryTableFieldId="5" dataDxfId="45" totalsRowDxfId="44"/>
    <tableColumn id="6" xr3:uid="{322DAA2B-CD62-477B-8D26-B8797A3C2001}" uniqueName="6" name="Fitness resultat" queryTableFieldId="6"/>
    <tableColumn id="7" xr3:uid="{8E9E98F3-6EDC-40F6-B30E-BA6AF7A62259}" uniqueName="7" name="Vehicules resultat" queryTableFieldId="7"/>
    <tableColumn id="8" xr3:uid="{D75C7183-18C8-4E47-80E2-FF17D489B97A}" uniqueName="8" name="Nombre iterations" queryTableFieldId="8"/>
    <tableColumn id="9" xr3:uid="{46607A3E-84A4-457B-A3E4-511AE5B3F41A}" uniqueName="9" name="Temps d'execution" totalsRowFunction="custom" queryTableFieldId="9">
      <totalsRowFormula>SUM(Recuit_simulé_10000_0_5_10[Temps d''execution])</totalsRowFormula>
    </tableColumn>
    <tableColumn id="10" xr3:uid="{95832E10-07FE-4DC9-BFB8-C4D09434863C}" uniqueName="10" name="Amelioration fitness" queryTableFieldId="10"/>
    <tableColumn id="11" xr3:uid="{7387D0B4-4030-4A91-844D-6BB8B7A37D45}" uniqueName="11" name="Variation (µ)" queryTableFieldId="11"/>
    <tableColumn id="12" xr3:uid="{353A0BA8-32B5-4C29-9A30-77CFB7231CD6}" uniqueName="12" name="Température" queryTableFieldId="1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D2D062-3AA6-460D-85BA-E749F53A1512}" name="Recuit_simulé_10000_0_5_50" displayName="Recuit_simulé_10000_0_5_50" ref="A1:L30" tableType="queryTable" totalsRowCount="1">
  <autoFilter ref="A1:L29" xr:uid="{5BD2D062-3AA6-460D-85BA-E749F53A1512}"/>
  <tableColumns count="12">
    <tableColumn id="1" xr3:uid="{969BF631-765D-4EC6-B0A9-329F9D96B04D}" uniqueName="1" name="Nom fichier" queryTableFieldId="1" dataDxfId="43" totalsRowDxfId="42"/>
    <tableColumn id="2" xr3:uid="{A2DF0D17-E586-445E-B8AE-48C38171BA9F}" uniqueName="2" name="Nb clients" queryTableFieldId="2"/>
    <tableColumn id="3" xr3:uid="{75760D29-10E4-46A1-9179-5E57C47D0ADD}" uniqueName="3" name="Fitness de base" queryTableFieldId="3"/>
    <tableColumn id="4" xr3:uid="{70CCC2D4-0E6E-446A-8E7A-BEB20070DBED}" uniqueName="4" name="Nb vehicules min" queryTableFieldId="4"/>
    <tableColumn id="5" xr3:uid="{40EE7310-7DC2-4F1C-9F36-0AA6AEE33010}" uniqueName="5" name="Metaheuristique" queryTableFieldId="5" dataDxfId="41" totalsRowDxfId="40"/>
    <tableColumn id="6" xr3:uid="{8D159161-74EA-4802-A73E-9E7A0ABEC0E7}" uniqueName="6" name="Fitness resultat" queryTableFieldId="6"/>
    <tableColumn id="7" xr3:uid="{8E221C96-4681-4F7D-ABF9-2C91E39A2F19}" uniqueName="7" name="Vehicules resultat" queryTableFieldId="7"/>
    <tableColumn id="8" xr3:uid="{0D3E6C89-D9A8-4F89-B20B-C3B01190B4D8}" uniqueName="8" name="Nombre iterations" queryTableFieldId="8"/>
    <tableColumn id="9" xr3:uid="{A5153881-A438-4383-B9DF-592CC9082F0D}" uniqueName="9" name="Temps d'execution" totalsRowFunction="custom" queryTableFieldId="9">
      <totalsRowFormula>SUM(Recuit_simulé_10000_0_5_50[Temps d''execution])</totalsRowFormula>
    </tableColumn>
    <tableColumn id="10" xr3:uid="{710D0B18-C5BB-4448-8127-AFAAA12DEE4E}" uniqueName="10" name="Amelioration fitness" queryTableFieldId="10"/>
    <tableColumn id="11" xr3:uid="{59D3F6C7-61BF-428C-9661-471EE1E7CFBC}" uniqueName="11" name="Variation (µ)" queryTableFieldId="11"/>
    <tableColumn id="12" xr3:uid="{A680837F-1423-4F80-AF04-132FF4E6AEF5}" uniqueName="12" name="Température" queryTableFieldId="12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DE4480-8E76-46E0-9A0A-B974482FB582}" name="Recuit_simulé_10000_0_5_250" displayName="Recuit_simulé_10000_0_5_250" ref="A1:L30" tableType="queryTable" totalsRowCount="1">
  <autoFilter ref="A1:L29" xr:uid="{22DE4480-8E76-46E0-9A0A-B974482FB582}"/>
  <tableColumns count="12">
    <tableColumn id="1" xr3:uid="{0C40D207-BD27-485F-B1A2-631024003FF2}" uniqueName="1" name="Nom fichier" queryTableFieldId="1" dataDxfId="39" totalsRowDxfId="38"/>
    <tableColumn id="2" xr3:uid="{C6638578-C3CA-402E-82EF-EB39DDC7D99D}" uniqueName="2" name="Nb clients" queryTableFieldId="2"/>
    <tableColumn id="3" xr3:uid="{D5D64578-3DE1-4D16-AA18-B56187490F89}" uniqueName="3" name="Fitness de base" queryTableFieldId="3"/>
    <tableColumn id="4" xr3:uid="{D2CAD817-D575-47A6-A61A-DEEEFD50610E}" uniqueName="4" name="Nb vehicules min" queryTableFieldId="4"/>
    <tableColumn id="5" xr3:uid="{4B4EA63A-D3A9-47D1-8E85-95C894C79B1C}" uniqueName="5" name="Metaheuristique" queryTableFieldId="5" dataDxfId="37" totalsRowDxfId="36"/>
    <tableColumn id="6" xr3:uid="{0503E82C-2746-4BEC-977D-1CBA3D67ECFD}" uniqueName="6" name="Fitness resultat" queryTableFieldId="6"/>
    <tableColumn id="7" xr3:uid="{2045F03E-A9D1-4F0F-A882-B538F6FF8719}" uniqueName="7" name="Vehicules resultat" queryTableFieldId="7"/>
    <tableColumn id="8" xr3:uid="{98314ED1-9417-433E-B0EB-FAEFB4EA6A26}" uniqueName="8" name="Nombre iterations" queryTableFieldId="8"/>
    <tableColumn id="9" xr3:uid="{4EBF981A-FE41-4B01-A58C-6DFF1E2B846D}" uniqueName="9" name="Temps d'execution" totalsRowFunction="custom" queryTableFieldId="9">
      <totalsRowFormula>SUM(Recuit_simulé_10000_0_5_250[Temps d''execution])</totalsRowFormula>
    </tableColumn>
    <tableColumn id="10" xr3:uid="{A66B177F-042E-43F5-AFD1-3FA0D5754E74}" uniqueName="10" name="Amelioration fitness" queryTableFieldId="10"/>
    <tableColumn id="11" xr3:uid="{A726AA63-EA72-4634-A710-F72E2CF0B8AC}" uniqueName="11" name="Variation (µ)" queryTableFieldId="11"/>
    <tableColumn id="12" xr3:uid="{EB8AE76E-0CF3-4438-B977-0A98F1D758C5}" uniqueName="12" name="Température" queryTableFieldId="12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FB5CE85-C18E-40BA-8CF3-0641FFA79A63}" name="Recuit_simulé_10000_0_7_10" displayName="Recuit_simulé_10000_0_7_10" ref="A1:L30" tableType="queryTable" totalsRowCount="1">
  <autoFilter ref="A1:L29" xr:uid="{6FB5CE85-C18E-40BA-8CF3-0641FFA79A63}"/>
  <tableColumns count="12">
    <tableColumn id="1" xr3:uid="{16A3B544-707A-4F2C-9B3B-E10BAD979AAF}" uniqueName="1" name="Nom fichier" queryTableFieldId="1" dataDxfId="35" totalsRowDxfId="34"/>
    <tableColumn id="2" xr3:uid="{108D0D35-1965-40F8-8961-97E212A2A398}" uniqueName="2" name="Nb clients" queryTableFieldId="2"/>
    <tableColumn id="3" xr3:uid="{868E1501-16A1-4753-A930-0F98809F8351}" uniqueName="3" name="Fitness de base" queryTableFieldId="3"/>
    <tableColumn id="4" xr3:uid="{EA17102B-092C-47B0-9E98-CBE65C369064}" uniqueName="4" name="Nb vehicules min" queryTableFieldId="4"/>
    <tableColumn id="5" xr3:uid="{CA067252-DDCF-4DF8-9719-7F785E271E3E}" uniqueName="5" name="Metaheuristique" queryTableFieldId="5" dataDxfId="33" totalsRowDxfId="32"/>
    <tableColumn id="6" xr3:uid="{E6C83E31-2540-4893-BAE6-CE9077ECA45C}" uniqueName="6" name="Fitness resultat" queryTableFieldId="6"/>
    <tableColumn id="7" xr3:uid="{96092EC3-043C-467B-A943-F78E590F52E7}" uniqueName="7" name="Vehicules resultat" queryTableFieldId="7"/>
    <tableColumn id="8" xr3:uid="{1371C2CB-F374-4239-9392-A7E3323D8BF6}" uniqueName="8" name="Nombre iterations" queryTableFieldId="8"/>
    <tableColumn id="9" xr3:uid="{2506C716-7B7D-41E9-866E-72AEC185F667}" uniqueName="9" name="Temps d'execution" totalsRowFunction="custom" queryTableFieldId="9">
      <totalsRowFormula>SUM(Recuit_simulé_10000_0_7_10[Temps d''execution])</totalsRowFormula>
    </tableColumn>
    <tableColumn id="10" xr3:uid="{699DFB59-437F-4DA8-92DF-D149708EB375}" uniqueName="10" name="Amelioration fitness" queryTableFieldId="10"/>
    <tableColumn id="11" xr3:uid="{ADE99CB7-DBBD-4AD7-AAFA-496BD1DD15D6}" uniqueName="11" name="Variation (µ)" queryTableFieldId="11"/>
    <tableColumn id="12" xr3:uid="{3E142CC2-1218-4DD8-936E-9329B10CEED6}" uniqueName="12" name="Température" queryTableFieldId="12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D5DF8C6-5371-40FB-8112-5A681EF270B3}" name="Recuit_simulé_10000_0_7_50" displayName="Recuit_simulé_10000_0_7_50" ref="A1:L30" tableType="queryTable" totalsRowCount="1">
  <autoFilter ref="A1:L29" xr:uid="{1D5DF8C6-5371-40FB-8112-5A681EF270B3}"/>
  <tableColumns count="12">
    <tableColumn id="1" xr3:uid="{E3CFB113-FA37-489F-9D54-5E07EF982070}" uniqueName="1" name="Nom fichier" queryTableFieldId="1" dataDxfId="31" totalsRowDxfId="30"/>
    <tableColumn id="2" xr3:uid="{3148C614-FAF8-4B2F-9AA4-EA1AF9934049}" uniqueName="2" name="Nb clients" queryTableFieldId="2"/>
    <tableColumn id="3" xr3:uid="{8D0571C9-6EE2-4A78-9C81-DF6992A36EAB}" uniqueName="3" name="Fitness de base" queryTableFieldId="3"/>
    <tableColumn id="4" xr3:uid="{C18C6344-26F7-4060-ABC0-CC8EFCE077F9}" uniqueName="4" name="Nb vehicules min" queryTableFieldId="4"/>
    <tableColumn id="5" xr3:uid="{91837E1E-1BB7-477E-83EC-21550C296E2C}" uniqueName="5" name="Metaheuristique" queryTableFieldId="5" dataDxfId="29" totalsRowDxfId="28"/>
    <tableColumn id="6" xr3:uid="{C0F0AA20-BA7E-40DB-8C64-5253EF1B95B9}" uniqueName="6" name="Fitness resultat" queryTableFieldId="6"/>
    <tableColumn id="7" xr3:uid="{2A613698-900E-46B4-921C-9230C204A059}" uniqueName="7" name="Vehicules resultat" queryTableFieldId="7"/>
    <tableColumn id="8" xr3:uid="{890B59B6-D99E-4810-99BE-761D275CF465}" uniqueName="8" name="Nombre iterations" queryTableFieldId="8"/>
    <tableColumn id="9" xr3:uid="{28C27718-EE28-46F5-BE85-F9089A3FDAC9}" uniqueName="9" name="Temps d'execution" totalsRowFunction="custom" queryTableFieldId="9">
      <totalsRowFormula>SUM(Recuit_simulé_10000_0_7_50[Temps d''execution])</totalsRowFormula>
    </tableColumn>
    <tableColumn id="10" xr3:uid="{33BBB586-1795-49A9-8331-F0D4890A51F4}" uniqueName="10" name="Amelioration fitness" queryTableFieldId="10"/>
    <tableColumn id="11" xr3:uid="{6BB593FA-C9C5-4544-9B15-0C78146177D1}" uniqueName="11" name="Variation (µ)" queryTableFieldId="11"/>
    <tableColumn id="12" xr3:uid="{62B16569-3241-4A16-B930-1F939FFD539B}" uniqueName="12" name="Température" queryTableFieldId="1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A42E60B-773D-483F-89A3-83C9583D879F}" name="Recuit_simulé_10000_0_7_250" displayName="Recuit_simulé_10000_0_7_250" ref="A1:L30" tableType="queryTable" totalsRowCount="1">
  <autoFilter ref="A1:L29" xr:uid="{0A42E60B-773D-483F-89A3-83C9583D879F}"/>
  <tableColumns count="12">
    <tableColumn id="1" xr3:uid="{57E64C98-0A99-458B-88D7-D6687606B260}" uniqueName="1" name="Nom fichier" queryTableFieldId="1" dataDxfId="27" totalsRowDxfId="26"/>
    <tableColumn id="2" xr3:uid="{4475CDFF-CED7-4D5A-BDD9-B7E410614CD9}" uniqueName="2" name="Nb clients" queryTableFieldId="2"/>
    <tableColumn id="3" xr3:uid="{6828146F-3855-49F9-825C-CBFC6D5D72E8}" uniqueName="3" name="Fitness de base" queryTableFieldId="3"/>
    <tableColumn id="4" xr3:uid="{8A886383-4EA3-420B-BDF8-ECB451C73F02}" uniqueName="4" name="Nb vehicules min" queryTableFieldId="4"/>
    <tableColumn id="5" xr3:uid="{FD694A0D-22CA-4DCF-90B0-6F3AF9112A03}" uniqueName="5" name="Metaheuristique" queryTableFieldId="5" dataDxfId="25" totalsRowDxfId="24"/>
    <tableColumn id="6" xr3:uid="{E9B3F376-BDFF-4684-90E1-04ED33EAC7F8}" uniqueName="6" name="Fitness resultat" queryTableFieldId="6"/>
    <tableColumn id="7" xr3:uid="{5363EA1B-C8C9-40FB-901E-D504B0C08A7E}" uniqueName="7" name="Vehicules resultat" queryTableFieldId="7"/>
    <tableColumn id="8" xr3:uid="{1DC9B0BA-BBE7-44A9-9F96-CCD939575949}" uniqueName="8" name="Nombre iterations" queryTableFieldId="8"/>
    <tableColumn id="9" xr3:uid="{3F17F75A-7326-4B2B-9662-233AD18D782A}" uniqueName="9" name="Temps d'execution" totalsRowFunction="custom" queryTableFieldId="9">
      <totalsRowFormula>SUM(Recuit_simulé_10000_0_7_250[Temps d''execution])</totalsRowFormula>
    </tableColumn>
    <tableColumn id="10" xr3:uid="{63EF9985-C9F2-4216-8FFB-531AA7C126F0}" uniqueName="10" name="Amelioration fitness" queryTableFieldId="10"/>
    <tableColumn id="11" xr3:uid="{3EAC6401-84C8-4AAD-94A6-6F0732992DF8}" uniqueName="11" name="Variation (µ)" queryTableFieldId="11"/>
    <tableColumn id="12" xr3:uid="{EDD0135D-5FEA-406F-A8FD-36DC23D7F54A}" uniqueName="12" name="Température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E2E43-C160-49F9-B455-85F498E9CED3}" name="Tableau2" displayName="Tableau2" ref="H5:M14" totalsRowShown="0" dataDxfId="224" tableBorderDxfId="223">
  <autoFilter ref="H5:M14" xr:uid="{E0CE2E43-C160-49F9-B455-85F498E9CED3}"/>
  <sortState xmlns:xlrd2="http://schemas.microsoft.com/office/spreadsheetml/2017/richdata2" ref="H6:M14">
    <sortCondition ref="H5:H14"/>
  </sortState>
  <tableColumns count="6">
    <tableColumn id="1" xr3:uid="{5E8639FA-7C86-4AB1-9B0B-C61B1C6861C3}" name="Fichier" dataDxfId="222"/>
    <tableColumn id="2" xr3:uid="{CF62B09B-3C3A-420B-B399-97FB1189D875}" name="Fitness de base" dataDxfId="221"/>
    <tableColumn id="3" xr3:uid="{072B6A8A-C1F1-43FD-A576-E739EC4DF366}" name="Fitness résultat" dataDxfId="220"/>
    <tableColumn id="4" xr3:uid="{70418F27-CC5E-46F1-90CC-F7D766D7E8A8}" name="Amélioration fitness" dataDxfId="219"/>
    <tableColumn id="5" xr3:uid="{633B9E19-4663-4217-9559-E0ECFFB76DF2}" name="Variation" dataDxfId="218"/>
    <tableColumn id="6" xr3:uid="{85A9CBBA-BEE4-476F-8B36-46097A1FE1B9}" name="Température" dataDxfId="21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75FDEEB-D0E9-4880-BE46-EFFB5721388C}" name="Recuit_simulé_10000_0_9_10" displayName="Recuit_simulé_10000_0_9_10" ref="A1:L30" tableType="queryTable" totalsRowCount="1">
  <autoFilter ref="A1:L29" xr:uid="{675FDEEB-D0E9-4880-BE46-EFFB5721388C}"/>
  <tableColumns count="12">
    <tableColumn id="1" xr3:uid="{22779D76-AFF3-4D4A-8BFF-87414C86C1D0}" uniqueName="1" name="Nom fichier" queryTableFieldId="1" dataDxfId="23" totalsRowDxfId="22"/>
    <tableColumn id="2" xr3:uid="{9689BA66-723F-4AB6-BC09-C8A5ADE156FD}" uniqueName="2" name="Nb clients" queryTableFieldId="2"/>
    <tableColumn id="3" xr3:uid="{7425F69C-3875-4740-B712-BC8BC110E793}" uniqueName="3" name="Fitness de base" queryTableFieldId="3"/>
    <tableColumn id="4" xr3:uid="{BA2B56C4-0F62-455F-85D3-4369AC17D379}" uniqueName="4" name="Nb vehicules min" queryTableFieldId="4"/>
    <tableColumn id="5" xr3:uid="{CC72ECDC-78EA-41EE-ABC9-D12A51090392}" uniqueName="5" name="Metaheuristique" queryTableFieldId="5" dataDxfId="21" totalsRowDxfId="20"/>
    <tableColumn id="6" xr3:uid="{45DF41FD-1240-4DD2-9287-A67DA145EBBB}" uniqueName="6" name="Fitness resultat" queryTableFieldId="6"/>
    <tableColumn id="7" xr3:uid="{F07F9F3C-FA77-4D28-A087-65C85A8514ED}" uniqueName="7" name="Vehicules resultat" queryTableFieldId="7"/>
    <tableColumn id="8" xr3:uid="{C4B821B1-3854-49FD-B2D3-150882F87CA4}" uniqueName="8" name="Nombre iterations" queryTableFieldId="8"/>
    <tableColumn id="9" xr3:uid="{175FE575-3D20-466A-B54F-BFDCFA2E20DC}" uniqueName="9" name="Temps d'execution" totalsRowFunction="custom" queryTableFieldId="9">
      <totalsRowFormula>SUM(Recuit_simulé_10000_0_9_10[Temps d''execution])</totalsRowFormula>
    </tableColumn>
    <tableColumn id="10" xr3:uid="{C93578E7-21E8-4121-9D10-7FA903806028}" uniqueName="10" name="Amelioration fitness" queryTableFieldId="10"/>
    <tableColumn id="11" xr3:uid="{05AB38ED-30D5-4538-BE39-AA6889752060}" uniqueName="11" name="Variation (µ)" queryTableFieldId="11"/>
    <tableColumn id="12" xr3:uid="{7CC4BDE3-7EFB-402E-BDA1-DF3CF49F77AE}" uniqueName="12" name="Température" queryTableFieldId="12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2F3555A-ABA5-4A12-BFA3-BB1A51D27498}" name="Recuit_simulé_10000_0_9_50" displayName="Recuit_simulé_10000_0_9_50" ref="A1:L30" tableType="queryTable" totalsRowCount="1">
  <autoFilter ref="A1:L29" xr:uid="{E2F3555A-ABA5-4A12-BFA3-BB1A51D27498}"/>
  <tableColumns count="12">
    <tableColumn id="1" xr3:uid="{261F9C68-12C6-4650-A4D7-CCFD62095337}" uniqueName="1" name="Nom fichier" queryTableFieldId="1" dataDxfId="19" totalsRowDxfId="18"/>
    <tableColumn id="2" xr3:uid="{64852B0F-84CE-4CE4-8A92-FEED280F9CC7}" uniqueName="2" name="Nb clients" queryTableFieldId="2"/>
    <tableColumn id="3" xr3:uid="{A76B0857-E460-4288-B4F4-9273DD574788}" uniqueName="3" name="Fitness de base" queryTableFieldId="3"/>
    <tableColumn id="4" xr3:uid="{C3D89E53-D2C7-4BC6-8019-F14932D1532F}" uniqueName="4" name="Nb vehicules min" queryTableFieldId="4"/>
    <tableColumn id="5" xr3:uid="{28CEE3CE-72A0-4B5F-8243-88967B8D7044}" uniqueName="5" name="Metaheuristique" queryTableFieldId="5" dataDxfId="17" totalsRowDxfId="16"/>
    <tableColumn id="6" xr3:uid="{3B34F5B4-AF8A-4AF3-814F-4383C0F3C436}" uniqueName="6" name="Fitness resultat" queryTableFieldId="6"/>
    <tableColumn id="7" xr3:uid="{0DE951E0-0CCB-4D39-B794-4EBA07014C8A}" uniqueName="7" name="Vehicules resultat" queryTableFieldId="7"/>
    <tableColumn id="8" xr3:uid="{D0AF2569-AFF3-4FFB-B7F9-4DBEFA8A07CA}" uniqueName="8" name="Nombre iterations" queryTableFieldId="8"/>
    <tableColumn id="9" xr3:uid="{C83A3CA8-0CE4-4F66-8827-BDD2DFC4029F}" uniqueName="9" name="Temps d'execution" totalsRowFunction="custom" queryTableFieldId="9">
      <totalsRowFormula>SUM(Recuit_simulé_10000_0_9_50[Temps d''execution])</totalsRowFormula>
    </tableColumn>
    <tableColumn id="10" xr3:uid="{9AE922BE-2AE9-41AE-A9C4-6D354B5A81F1}" uniqueName="10" name="Amelioration fitness" queryTableFieldId="10"/>
    <tableColumn id="11" xr3:uid="{CB1479D5-D5B6-4C08-82AC-210D3EED464D}" uniqueName="11" name="Variation (µ)" queryTableFieldId="11"/>
    <tableColumn id="12" xr3:uid="{6FC5B87B-D91E-46FE-ACCF-ED820DEF60E0}" uniqueName="12" name="Température" queryTableFieldId="12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655EFDF-8F36-4A97-B542-7DA5BF9A0C1E}" name="Recuit_simulé_10000_0_9_250" displayName="Recuit_simulé_10000_0_9_250" ref="A1:L30" tableType="queryTable" totalsRowCount="1">
  <autoFilter ref="A1:L29" xr:uid="{E655EFDF-8F36-4A97-B542-7DA5BF9A0C1E}"/>
  <tableColumns count="12">
    <tableColumn id="1" xr3:uid="{3BB9C3AF-B58C-43EE-9EE7-2CB3CA359BB7}" uniqueName="1" name="Nom fichier" queryTableFieldId="1" dataDxfId="15" totalsRowDxfId="14"/>
    <tableColumn id="2" xr3:uid="{97670CCB-A1AB-4FBF-9AE7-97B1F00810E4}" uniqueName="2" name="Nb clients" queryTableFieldId="2"/>
    <tableColumn id="3" xr3:uid="{58DF307F-71E1-41CA-A8FB-6575C2D526F0}" uniqueName="3" name="Fitness de base" queryTableFieldId="3"/>
    <tableColumn id="4" xr3:uid="{80C917A7-3D7B-45A8-AFA7-8A9AA4E29E8A}" uniqueName="4" name="Nb vehicules min" queryTableFieldId="4"/>
    <tableColumn id="5" xr3:uid="{5F5A2FE5-A26A-4177-8277-C9C3E14C3813}" uniqueName="5" name="Metaheuristique" queryTableFieldId="5" dataDxfId="13" totalsRowDxfId="12"/>
    <tableColumn id="6" xr3:uid="{22C94AD1-4621-4924-A67E-5B956BEB6D03}" uniqueName="6" name="Fitness resultat" queryTableFieldId="6"/>
    <tableColumn id="7" xr3:uid="{8033BEB9-8B9B-4914-97BA-05A0DD66E712}" uniqueName="7" name="Vehicules resultat" queryTableFieldId="7"/>
    <tableColumn id="8" xr3:uid="{E1DE6111-F622-4483-A4FE-0D84AFF469AC}" uniqueName="8" name="Nombre iterations" queryTableFieldId="8"/>
    <tableColumn id="9" xr3:uid="{9382CEA4-4920-4103-A8DC-99B9E61D44B2}" uniqueName="9" name="Temps d'execution" totalsRowFunction="custom" queryTableFieldId="9">
      <totalsRowFormula>SUM(Recuit_simulé_10000_0_9_250[Temps d''execution])</totalsRowFormula>
    </tableColumn>
    <tableColumn id="10" xr3:uid="{49CDB81E-8380-4818-9D74-091CBACF9E11}" uniqueName="10" name="Amelioration fitness" queryTableFieldId="10"/>
    <tableColumn id="12" xr3:uid="{400A40CB-6551-49C4-8608-27EA3B2F8D91}" uniqueName="12" name="Variation (µ)" queryTableFieldId="12"/>
    <tableColumn id="13" xr3:uid="{005B6F3D-0ED4-41C4-81E3-7BBB5948EB25}" uniqueName="13" name="Température" queryTableFieldId="13" dataDxfId="11" totalsRow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DF86560-C768-496E-95F2-927600DB3705}" name="Tableau22" displayName="Tableau22" ref="H23:M32" totalsRowShown="0" dataDxfId="215" headerRowBorderDxfId="216" tableBorderDxfId="214" totalsRowBorderDxfId="213">
  <autoFilter ref="H23:M32" xr:uid="{EDF86560-C768-496E-95F2-927600DB3705}"/>
  <sortState xmlns:xlrd2="http://schemas.microsoft.com/office/spreadsheetml/2017/richdata2" ref="H24:M32">
    <sortCondition ref="H23:H32"/>
  </sortState>
  <tableColumns count="6">
    <tableColumn id="1" xr3:uid="{870F4DF8-4F74-49F9-8FD8-88FB23E06C97}" name="Fichier" dataDxfId="212"/>
    <tableColumn id="2" xr3:uid="{843A2293-73B3-4596-A3EC-CEAD2AF3EFF5}" name="Fitness de base" dataDxfId="211"/>
    <tableColumn id="3" xr3:uid="{F8DD7F1F-7641-4408-8888-5BC06DD6222C}" name="Fitness résultat" dataDxfId="210"/>
    <tableColumn id="4" xr3:uid="{F9CD6275-5A60-41B5-8361-E306C552BD18}" name="Amélioration fitness" dataDxfId="209"/>
    <tableColumn id="5" xr3:uid="{B905099E-F075-45BA-9E31-2BC0768057E9}" name="Variation" dataDxfId="208"/>
    <tableColumn id="6" xr3:uid="{564CF500-38EC-4FB2-B129-5626852FD309}" name="Température" dataDxfId="20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77D4170-0E99-4BA4-9691-7C6FAFA99424}" name="Tableau23" displayName="Tableau23" ref="H42:M51" totalsRowShown="0" dataDxfId="205" headerRowBorderDxfId="206" tableBorderDxfId="204" totalsRowBorderDxfId="203">
  <autoFilter ref="H42:M51" xr:uid="{C77D4170-0E99-4BA4-9691-7C6FAFA99424}"/>
  <sortState xmlns:xlrd2="http://schemas.microsoft.com/office/spreadsheetml/2017/richdata2" ref="H43:M51">
    <sortCondition ref="H42:H51"/>
  </sortState>
  <tableColumns count="6">
    <tableColumn id="1" xr3:uid="{A6E2ED64-0557-47AE-9635-1EE4D821D206}" name="Fichier" dataDxfId="202"/>
    <tableColumn id="2" xr3:uid="{256A1ACD-FF7D-4821-91D2-B4F1616AAFFF}" name="Fitness de base" dataDxfId="201"/>
    <tableColumn id="3" xr3:uid="{6E81E6F2-28D7-4797-AEB8-E5148B963D06}" name="Fitness résultat" dataDxfId="200"/>
    <tableColumn id="4" xr3:uid="{D7FFB5F8-7E40-4521-ACC2-1ECED7A6DF5D}" name="Amélioration fitness" dataDxfId="199"/>
    <tableColumn id="5" xr3:uid="{E0B83C84-653A-4156-A2E8-69FA0D654664}" name="Variation" dataDxfId="198"/>
    <tableColumn id="6" xr3:uid="{F738695A-BAE8-44E3-BF2B-2621864C0737}" name="Température" dataDxfId="19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415B4-9B3F-4000-A765-215D59C70205}" name="Tableau1" displayName="Tableau1" ref="A4:E116" totalsRowShown="0" tableBorderDxfId="171">
  <autoFilter ref="A4:E116" xr:uid="{BBD415B4-9B3F-4000-A765-215D59C70205}"/>
  <sortState xmlns:xlrd2="http://schemas.microsoft.com/office/spreadsheetml/2017/richdata2" ref="A5:E116">
    <sortCondition ref="A5:A116"/>
  </sortState>
  <tableColumns count="5">
    <tableColumn id="1" xr3:uid="{1CBF4BB1-551A-4DED-A912-C773BC689CA1}" name="Fichier" dataDxfId="170"/>
    <tableColumn id="7" xr3:uid="{2DB45BBC-3FDA-48A3-85F1-8FB8C619525C}" name="Nb clients" dataDxfId="169">
      <calculatedColumnFormula>VALUE(RIGHT(LEFT(Tableau1[[#This Row],[Fichier]],3),2))</calculatedColumnFormula>
    </tableColumn>
    <tableColumn id="6" xr3:uid="{E41C8726-D5F0-4C49-A0D3-5EEEFA81635E}" name="Tps exec s" dataDxfId="168">
      <calculatedColumnFormula>Tableau1[[#This Row],[Temps exec]]/1000</calculatedColumnFormula>
    </tableColumn>
    <tableColumn id="2" xr3:uid="{790314DD-B320-49BB-AD7A-F62E18550184}" name="Temps exec" dataDxfId="167"/>
    <tableColumn id="3" xr3:uid="{E75E7095-F1CE-4639-978A-BAB4C72ACD4A}" name="Taille liste" dataDxfId="16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DAAEEE5-D737-4569-88B0-C69A4AB4513B}" name="Tableau25" displayName="Tableau25" ref="G4:K116" totalsRowShown="0" headerRowDxfId="165" headerRowBorderDxfId="164" tableBorderDxfId="163">
  <autoFilter ref="G4:K116" xr:uid="{4DAAEEE5-D737-4569-88B0-C69A4AB4513B}"/>
  <sortState xmlns:xlrd2="http://schemas.microsoft.com/office/spreadsheetml/2017/richdata2" ref="G5:K116">
    <sortCondition ref="G4:G116"/>
  </sortState>
  <tableColumns count="5">
    <tableColumn id="1" xr3:uid="{D0C4B37F-BA52-4E61-AE5B-8EBA604EDA79}" name="Fichier" dataDxfId="162"/>
    <tableColumn id="5" xr3:uid="{7C0789E4-93E3-423C-9578-4A0366E5857D}" name="Nb clients" dataDxfId="161">
      <calculatedColumnFormula>VALUE(RIGHT(LEFT(Tableau25[[#This Row],[Fichier]],3),2))</calculatedColumnFormula>
    </tableColumn>
    <tableColumn id="4" xr3:uid="{E126A8CC-6128-4816-B1FC-0E94258E4200}" name="Tps exec s" dataDxfId="160">
      <calculatedColumnFormula>Tableau25[[#This Row],[Temps exec]]/1000</calculatedColumnFormula>
    </tableColumn>
    <tableColumn id="2" xr3:uid="{D3AE5935-84E9-49C4-A576-0E85C312262E}" name="Temps exec"/>
    <tableColumn id="3" xr3:uid="{DCB597F5-0B6D-49A0-83D0-74ACE3B76062}" name="Taille liste" dataDxfId="15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C70C749-4526-4060-9FD2-CC720E3A44EE}" name="Tableau26" displayName="Tableau26" ref="N4:S88" totalsRowShown="0" dataDxfId="158" tableBorderDxfId="157">
  <autoFilter ref="N4:S88" xr:uid="{FC70C749-4526-4060-9FD2-CC720E3A44EE}"/>
  <sortState xmlns:xlrd2="http://schemas.microsoft.com/office/spreadsheetml/2017/richdata2" ref="N5:S88">
    <sortCondition ref="S4:S88"/>
  </sortState>
  <tableColumns count="6">
    <tableColumn id="1" xr3:uid="{E4BE388D-A08F-487E-80FB-15BF165C00FC}" name="Fichier" dataDxfId="156"/>
    <tableColumn id="2" xr3:uid="{C34822A2-FA08-48A8-ACCA-A2B8C87F2408}" name="Nb clients" dataDxfId="155"/>
    <tableColumn id="6" xr3:uid="{E88A06E0-4146-401F-8433-AC0E23C03AFE}" name="Tps exec (s)" dataDxfId="154">
      <calculatedColumnFormula>Tableau26[[#This Row],[Tps exec]]/1000</calculatedColumnFormula>
    </tableColumn>
    <tableColumn id="3" xr3:uid="{B86DDBF5-9222-49CD-B73D-98CC51824D31}" name="Tps exec" dataDxfId="153"/>
    <tableColumn id="4" xr3:uid="{195FA393-820C-446C-8A2D-244551E1EE58}" name="µ" dataDxfId="152"/>
    <tableColumn id="5" xr3:uid="{A9EDF3B6-6D6B-4796-9638-AB5A41A13EC2}" name="t" dataDxfId="1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848D42-759C-45B5-8AA7-0CAECD314517}" name="Tableau27" displayName="Tableau27" ref="U4:Z88" totalsRowShown="0" headerRowDxfId="150" dataDxfId="148" headerRowBorderDxfId="149" tableBorderDxfId="147" totalsRowBorderDxfId="146">
  <autoFilter ref="U4:Z88" xr:uid="{13848D42-759C-45B5-8AA7-0CAECD314517}"/>
  <sortState xmlns:xlrd2="http://schemas.microsoft.com/office/spreadsheetml/2017/richdata2" ref="U5:Z88">
    <sortCondition ref="U4:U88"/>
  </sortState>
  <tableColumns count="6">
    <tableColumn id="1" xr3:uid="{23B51A46-7844-4B18-A2FF-04F6E2AEEB65}" name="Fichier" dataDxfId="145"/>
    <tableColumn id="2" xr3:uid="{34A7E5E3-43D5-4A09-B643-72F6B6B68C52}" name="Nb clients" dataDxfId="144"/>
    <tableColumn id="3" xr3:uid="{917F846E-6FD0-4D86-92D4-570BD2CB1312}" name="Tps exec (s)" dataDxfId="143">
      <calculatedColumnFormula>Tableau26[[#This Row],[Tps exec]]/1000</calculatedColumnFormula>
    </tableColumn>
    <tableColumn id="4" xr3:uid="{3CAE365F-024E-460B-8812-68D672AD7B1D}" name="Tps exec" dataDxfId="142"/>
    <tableColumn id="5" xr3:uid="{3A903EB0-33AB-4C31-A093-FC8E7BEE00B0}" name="µ" dataDxfId="141"/>
    <tableColumn id="6" xr3:uid="{5876C011-A3CA-4C5F-B282-BAD335B856AC}" name="t" dataDxfId="1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E5CC-525A-434A-8B8F-E74D4381C997}">
  <sheetPr codeName="Feuil1">
    <tabColor theme="5" tint="0.39997558519241921"/>
  </sheetPr>
  <dimension ref="A1:M57"/>
  <sheetViews>
    <sheetView tabSelected="1" workbookViewId="0">
      <selection sqref="A1:E1"/>
    </sheetView>
  </sheetViews>
  <sheetFormatPr baseColWidth="10" defaultRowHeight="15" x14ac:dyDescent="0.25"/>
  <cols>
    <col min="9" max="9" width="13.42578125" customWidth="1"/>
    <col min="12" max="12" width="23.28515625" customWidth="1"/>
    <col min="13" max="13" width="23.140625" bestFit="1" customWidth="1"/>
    <col min="14" max="16" width="11.42578125" customWidth="1"/>
    <col min="18" max="23" width="11.42578125" customWidth="1"/>
  </cols>
  <sheetData>
    <row r="1" spans="1:13" ht="65.25" thickBot="1" x14ac:dyDescent="1">
      <c r="A1" s="49" t="s">
        <v>65</v>
      </c>
      <c r="B1" s="50"/>
      <c r="C1" s="50"/>
      <c r="D1" s="50"/>
      <c r="E1" s="51"/>
      <c r="H1" s="52" t="s">
        <v>66</v>
      </c>
      <c r="I1" s="53"/>
      <c r="J1" s="53"/>
      <c r="K1" s="53"/>
      <c r="L1" s="53"/>
      <c r="M1" s="54"/>
    </row>
    <row r="3" spans="1:13" ht="18.75" x14ac:dyDescent="0.3">
      <c r="A3" s="4" t="s">
        <v>49</v>
      </c>
      <c r="G3" t="s">
        <v>55</v>
      </c>
      <c r="H3" s="4" t="s">
        <v>49</v>
      </c>
    </row>
    <row r="4" spans="1:13" ht="18.75" x14ac:dyDescent="0.3">
      <c r="A4" t="s">
        <v>44</v>
      </c>
      <c r="B4" t="s">
        <v>2</v>
      </c>
      <c r="C4" t="s">
        <v>46</v>
      </c>
      <c r="D4" t="s">
        <v>43</v>
      </c>
      <c r="E4" t="s">
        <v>10</v>
      </c>
      <c r="F4" s="2"/>
      <c r="G4" t="s">
        <v>55</v>
      </c>
      <c r="H4" s="4" t="s">
        <v>58</v>
      </c>
    </row>
    <row r="5" spans="1:13" x14ac:dyDescent="0.25">
      <c r="A5" s="2" t="str">
        <f>Tabou_1000_1!A$27</f>
        <v>c101.txt</v>
      </c>
      <c r="B5" s="2">
        <f>Tabou_1000_1!C$27</f>
        <v>5044.08</v>
      </c>
      <c r="C5" s="2">
        <f>Tabou_1000_1!F$27</f>
        <v>1175.8699999999999</v>
      </c>
      <c r="D5" s="2">
        <f>Tabou_1000_1!J$27</f>
        <v>3868.21</v>
      </c>
      <c r="E5" s="3">
        <f>Tabou_1000_1!K$27</f>
        <v>1</v>
      </c>
      <c r="G5" t="s">
        <v>55</v>
      </c>
      <c r="H5" t="s">
        <v>44</v>
      </c>
      <c r="I5" t="s">
        <v>2</v>
      </c>
      <c r="J5" t="s">
        <v>46</v>
      </c>
      <c r="K5" t="s">
        <v>43</v>
      </c>
      <c r="L5" t="s">
        <v>59</v>
      </c>
      <c r="M5" t="s">
        <v>41</v>
      </c>
    </row>
    <row r="6" spans="1:13" x14ac:dyDescent="0.25">
      <c r="A6" t="str">
        <f>Tabou_1000_10!A$27</f>
        <v>c101.txt</v>
      </c>
      <c r="B6">
        <f>Tabou_1000_10!C$27</f>
        <v>4868.78</v>
      </c>
      <c r="C6">
        <f>Tabou_1000_10!F$27</f>
        <v>1113.95</v>
      </c>
      <c r="D6">
        <f>Tabou_1000_10!J$27</f>
        <v>3754.84</v>
      </c>
      <c r="E6">
        <f>Tabou_1000_10!K$27</f>
        <v>10</v>
      </c>
      <c r="G6" t="s">
        <v>55</v>
      </c>
      <c r="H6" t="s">
        <v>37</v>
      </c>
      <c r="I6">
        <v>5466.47</v>
      </c>
      <c r="J6">
        <v>1096.74</v>
      </c>
      <c r="K6">
        <v>4369.7299999999996</v>
      </c>
      <c r="L6">
        <v>0.5</v>
      </c>
      <c r="M6">
        <v>10</v>
      </c>
    </row>
    <row r="7" spans="1:13" x14ac:dyDescent="0.25">
      <c r="A7" t="str">
        <f>Tabou_1000_20!A$27</f>
        <v>c101.txt</v>
      </c>
      <c r="B7">
        <f>Tabou_1000_20!C$27</f>
        <v>7043.04</v>
      </c>
      <c r="C7">
        <f>Tabou_1000_20!F$27</f>
        <v>1582.95</v>
      </c>
      <c r="D7">
        <f>Tabou_1000_20!J$27</f>
        <v>5460.09</v>
      </c>
      <c r="E7">
        <f>Tabou_1000_20!K$27</f>
        <v>20</v>
      </c>
      <c r="G7" t="s">
        <v>55</v>
      </c>
      <c r="H7" t="s">
        <v>37</v>
      </c>
      <c r="I7">
        <v>6980.19</v>
      </c>
      <c r="J7">
        <v>1488.14</v>
      </c>
      <c r="K7">
        <v>5492.05</v>
      </c>
      <c r="L7">
        <v>0.7</v>
      </c>
      <c r="M7">
        <v>10</v>
      </c>
    </row>
    <row r="8" spans="1:13" x14ac:dyDescent="0.25">
      <c r="A8" t="str">
        <f>Tabou_1000_30!A$27</f>
        <v>c101.txt</v>
      </c>
      <c r="B8">
        <f>Tabou_1000_30!C$27</f>
        <v>4338.54</v>
      </c>
      <c r="C8">
        <f>Tabou_1000_30!F$27</f>
        <v>1203.94</v>
      </c>
      <c r="D8">
        <f>Tabou_1000_30!J$27</f>
        <v>3134.59</v>
      </c>
      <c r="E8">
        <f>Tabou_1000_30!K$27</f>
        <v>30</v>
      </c>
      <c r="G8" t="s">
        <v>55</v>
      </c>
      <c r="H8" t="s">
        <v>37</v>
      </c>
      <c r="I8">
        <v>5991.27</v>
      </c>
      <c r="J8">
        <v>1353.04</v>
      </c>
      <c r="K8">
        <v>4638.2299999999996</v>
      </c>
      <c r="L8">
        <v>0.9</v>
      </c>
      <c r="M8">
        <v>10</v>
      </c>
    </row>
    <row r="9" spans="1:13" x14ac:dyDescent="0.25">
      <c r="A9" s="2" t="str">
        <f>Tabou_1000_1!A$28</f>
        <v>c201.txt</v>
      </c>
      <c r="B9" s="2">
        <f>Tabou_1000_1!C$28</f>
        <v>5252.56</v>
      </c>
      <c r="C9" s="2">
        <f>Tabou_1000_1!F$28</f>
        <v>1107.22</v>
      </c>
      <c r="D9" s="2">
        <f>Tabou_1000_1!J$28</f>
        <v>4145.34</v>
      </c>
      <c r="E9" s="3">
        <f>Tabou_1000_1!K$28</f>
        <v>1</v>
      </c>
      <c r="G9" t="s">
        <v>55</v>
      </c>
      <c r="H9" t="s">
        <v>38</v>
      </c>
      <c r="I9">
        <v>6521.97</v>
      </c>
      <c r="J9">
        <v>1433.26</v>
      </c>
      <c r="K9">
        <v>5088.7</v>
      </c>
      <c r="L9">
        <v>0.5</v>
      </c>
      <c r="M9">
        <v>10</v>
      </c>
    </row>
    <row r="10" spans="1:13" x14ac:dyDescent="0.25">
      <c r="A10" s="2" t="str">
        <f>Tabou_1000_10!A$28</f>
        <v>c201.txt</v>
      </c>
      <c r="B10" s="2">
        <f>Tabou_1000_10!C$28</f>
        <v>6509.65</v>
      </c>
      <c r="C10" s="2">
        <f>Tabou_1000_10!F$28</f>
        <v>1519.96</v>
      </c>
      <c r="D10" s="2">
        <f>Tabou_1000_10!J$28</f>
        <v>4989.6899999999996</v>
      </c>
      <c r="E10" s="3">
        <f>Tabou_1000_10!K$28</f>
        <v>10</v>
      </c>
      <c r="G10" t="s">
        <v>55</v>
      </c>
      <c r="H10" t="s">
        <v>38</v>
      </c>
      <c r="I10">
        <v>5194.22</v>
      </c>
      <c r="J10">
        <v>1230.57</v>
      </c>
      <c r="K10">
        <v>3963.64</v>
      </c>
      <c r="L10">
        <v>0.7</v>
      </c>
      <c r="M10">
        <v>10</v>
      </c>
    </row>
    <row r="11" spans="1:13" x14ac:dyDescent="0.25">
      <c r="A11" s="2" t="str">
        <f>Tabou_1000_20!A$28</f>
        <v>c201.txt</v>
      </c>
      <c r="B11" s="2">
        <f>Tabou_1000_20!C$28</f>
        <v>5136.67</v>
      </c>
      <c r="C11" s="2">
        <f>Tabou_1000_20!F$28</f>
        <v>1150.03</v>
      </c>
      <c r="D11" s="2">
        <f>Tabou_1000_20!J$28</f>
        <v>3986.64</v>
      </c>
      <c r="E11" s="3">
        <f>Tabou_1000_20!K$28</f>
        <v>20</v>
      </c>
      <c r="G11" t="s">
        <v>55</v>
      </c>
      <c r="H11" t="s">
        <v>38</v>
      </c>
      <c r="I11">
        <v>7163.57</v>
      </c>
      <c r="J11">
        <v>1430.94</v>
      </c>
      <c r="K11">
        <v>5732.62</v>
      </c>
      <c r="L11">
        <v>0.9</v>
      </c>
      <c r="M11">
        <v>10</v>
      </c>
    </row>
    <row r="12" spans="1:13" x14ac:dyDescent="0.25">
      <c r="A12" s="2" t="str">
        <f>Tabou_1000_30!A$28</f>
        <v>c201.txt</v>
      </c>
      <c r="B12" s="2">
        <f>Tabou_1000_30!C$28</f>
        <v>5524.57</v>
      </c>
      <c r="C12" s="2">
        <f>Tabou_1000_30!F$28</f>
        <v>1258.5899999999999</v>
      </c>
      <c r="D12" s="2">
        <f>Tabou_1000_30!J$28</f>
        <v>4265.9799999999996</v>
      </c>
      <c r="E12" s="3">
        <f>Tabou_1000_30!K$28</f>
        <v>30</v>
      </c>
      <c r="F12" s="2"/>
      <c r="H12" t="s">
        <v>39</v>
      </c>
      <c r="I12">
        <v>5121.46</v>
      </c>
      <c r="J12">
        <v>1041.8800000000001</v>
      </c>
      <c r="K12">
        <v>4079.57</v>
      </c>
      <c r="L12">
        <v>0.5</v>
      </c>
      <c r="M12">
        <v>10</v>
      </c>
    </row>
    <row r="13" spans="1:13" x14ac:dyDescent="0.25">
      <c r="A13" s="2" t="str">
        <f>Tabou_1000_1!A$29</f>
        <v>r101.txt</v>
      </c>
      <c r="B13" s="2">
        <f>Tabou_1000_1!C$28</f>
        <v>5252.56</v>
      </c>
      <c r="C13" s="2">
        <f>Tabou_1000_1!F$28</f>
        <v>1107.22</v>
      </c>
      <c r="D13" s="2">
        <f>Tabou_1000_1!J$28</f>
        <v>4145.34</v>
      </c>
      <c r="E13" s="3">
        <f>Tabou_1000_1!K$28</f>
        <v>1</v>
      </c>
      <c r="F13" s="2"/>
      <c r="H13" t="s">
        <v>39</v>
      </c>
      <c r="I13">
        <v>4750.03</v>
      </c>
      <c r="J13">
        <v>951.42</v>
      </c>
      <c r="K13">
        <v>3798.61</v>
      </c>
      <c r="L13">
        <v>0.7</v>
      </c>
      <c r="M13">
        <v>10</v>
      </c>
    </row>
    <row r="14" spans="1:13" x14ac:dyDescent="0.25">
      <c r="A14" s="2" t="str">
        <f>Tabou_1000_10!A$29</f>
        <v>r101.txt</v>
      </c>
      <c r="B14" s="2">
        <f>Tabou_1000_10!C$28</f>
        <v>6509.65</v>
      </c>
      <c r="C14" s="2">
        <f>Tabou_1000_10!F$28</f>
        <v>1519.96</v>
      </c>
      <c r="D14" s="2">
        <f>Tabou_1000_10!J$28</f>
        <v>4989.6899999999996</v>
      </c>
      <c r="E14" s="3">
        <f>Tabou_1000_10!K$28</f>
        <v>10</v>
      </c>
      <c r="F14" s="2"/>
      <c r="H14" t="s">
        <v>39</v>
      </c>
      <c r="I14">
        <v>5381.61</v>
      </c>
      <c r="J14">
        <v>1015.93</v>
      </c>
      <c r="K14">
        <v>4365.68</v>
      </c>
      <c r="L14">
        <v>0.9</v>
      </c>
      <c r="M14">
        <v>10</v>
      </c>
    </row>
    <row r="15" spans="1:13" x14ac:dyDescent="0.25">
      <c r="A15" s="2" t="str">
        <f>Tabou_1000_20!A$29</f>
        <v>r101.txt</v>
      </c>
      <c r="B15" s="2">
        <f>Tabou_1000_20!C$28</f>
        <v>5136.67</v>
      </c>
      <c r="C15" s="2">
        <f>Tabou_1000_20!F$28</f>
        <v>1150.03</v>
      </c>
      <c r="D15" s="2">
        <f>Tabou_1000_20!J$28</f>
        <v>3986.64</v>
      </c>
      <c r="E15" s="3">
        <f>Tabou_1000_20!K$28</f>
        <v>20</v>
      </c>
      <c r="H15" s="7" t="s">
        <v>56</v>
      </c>
      <c r="I15" s="6">
        <f>AVERAGE(Tableau2[Fitness de base])</f>
        <v>5841.1988888888891</v>
      </c>
      <c r="J15" s="6">
        <f>AVERAGE(Tableau2[Fitness résultat])</f>
        <v>1226.8800000000001</v>
      </c>
      <c r="K15" s="6">
        <f>AVERAGE(Tableau2[Amélioration fitness])</f>
        <v>4614.3144444444442</v>
      </c>
      <c r="L15" s="11"/>
    </row>
    <row r="16" spans="1:13" x14ac:dyDescent="0.25">
      <c r="A16" s="2" t="str">
        <f>Tabou_1000_30!A$29</f>
        <v>r101.txt</v>
      </c>
      <c r="B16" s="2">
        <f>Tabou_1000_30!C$28</f>
        <v>5524.57</v>
      </c>
      <c r="C16" s="2">
        <f>Tabou_1000_30!F$28</f>
        <v>1258.5899999999999</v>
      </c>
      <c r="D16" s="2">
        <f>Tabou_1000_30!J$28</f>
        <v>4265.9799999999996</v>
      </c>
      <c r="E16" s="3">
        <f>Tabou_1000_30!K$28</f>
        <v>30</v>
      </c>
      <c r="H16" s="7" t="s">
        <v>57</v>
      </c>
      <c r="I16" s="6">
        <f>_xlfn.STDEV.P(Tableau2[Fitness de base])</f>
        <v>817.2335265794153</v>
      </c>
      <c r="J16" s="6">
        <f>_xlfn.STDEV.P(Tableau2[Fitness résultat])</f>
        <v>194.35347837266886</v>
      </c>
      <c r="K16" s="6">
        <f>_xlfn.STDEV.P(Tableau2[Amélioration fitness])</f>
        <v>644.89308862633982</v>
      </c>
    </row>
    <row r="17" spans="1:13" x14ac:dyDescent="0.25">
      <c r="A17" s="7" t="s">
        <v>56</v>
      </c>
      <c r="B17" s="6">
        <f>AVERAGE(Tableau18[Fitness de base])</f>
        <v>5511.7783333333327</v>
      </c>
      <c r="C17" s="6">
        <f>AVERAGE(Tableau18[Fitness résultat])</f>
        <v>1262.3591666666666</v>
      </c>
      <c r="D17" s="6">
        <f>AVERAGE(Tableau18[Amélioration fitness])</f>
        <v>4249.4191666666666</v>
      </c>
    </row>
    <row r="18" spans="1:13" x14ac:dyDescent="0.25">
      <c r="A18" s="7" t="s">
        <v>57</v>
      </c>
      <c r="B18" s="6">
        <f>_xlfn.STDEV.P(Tableau18[Fitness de base])</f>
        <v>750.61435161287579</v>
      </c>
      <c r="C18" s="6">
        <f>_xlfn.STDEV.P(Tableau18[Fitness résultat])</f>
        <v>168.77345157825863</v>
      </c>
      <c r="D18" s="6">
        <f>_xlfn.STDEV.P(Tableau18[Amélioration fitness])</f>
        <v>602.41306294571837</v>
      </c>
      <c r="H18" s="7" t="s">
        <v>50</v>
      </c>
      <c r="I18" s="7" t="s">
        <v>62</v>
      </c>
      <c r="J18" s="6">
        <f>AVERAGE(K6,K9,K12)</f>
        <v>4512.666666666667</v>
      </c>
    </row>
    <row r="19" spans="1:13" x14ac:dyDescent="0.25">
      <c r="I19" s="7" t="s">
        <v>63</v>
      </c>
      <c r="J19" s="6">
        <f>AVERAGE(K7,K10,K13)</f>
        <v>4418.1000000000004</v>
      </c>
    </row>
    <row r="20" spans="1:13" x14ac:dyDescent="0.25">
      <c r="A20" s="7" t="s">
        <v>50</v>
      </c>
      <c r="B20" s="7" t="s">
        <v>51</v>
      </c>
      <c r="C20" s="6">
        <f>AVERAGE(D5,D9,D13)</f>
        <v>4052.9633333333331</v>
      </c>
      <c r="I20" s="7" t="s">
        <v>64</v>
      </c>
      <c r="J20" s="6">
        <f>AVERAGE(K8,K11,K14)</f>
        <v>4912.1766666666663</v>
      </c>
    </row>
    <row r="21" spans="1:13" x14ac:dyDescent="0.25">
      <c r="A21" s="9"/>
      <c r="B21" s="7" t="s">
        <v>52</v>
      </c>
      <c r="C21" s="6">
        <f>AVERAGE(D6,D10,D14)</f>
        <v>4578.0733333333328</v>
      </c>
      <c r="G21" t="s">
        <v>55</v>
      </c>
    </row>
    <row r="22" spans="1:13" ht="18.75" x14ac:dyDescent="0.3">
      <c r="A22" s="9"/>
      <c r="B22" s="7" t="s">
        <v>53</v>
      </c>
      <c r="C22" s="6">
        <f>AVERAGE(D7,D11,D15)</f>
        <v>4477.79</v>
      </c>
      <c r="G22" t="s">
        <v>55</v>
      </c>
      <c r="H22" s="4" t="s">
        <v>60</v>
      </c>
    </row>
    <row r="23" spans="1:13" x14ac:dyDescent="0.25">
      <c r="A23" s="9"/>
      <c r="B23" s="7" t="s">
        <v>54</v>
      </c>
      <c r="C23" s="6">
        <f>AVERAGE(D8,D12,D16)</f>
        <v>3888.85</v>
      </c>
      <c r="F23" t="s">
        <v>55</v>
      </c>
      <c r="G23" t="s">
        <v>55</v>
      </c>
      <c r="H23" t="s">
        <v>44</v>
      </c>
      <c r="I23" t="s">
        <v>2</v>
      </c>
      <c r="J23" t="s">
        <v>46</v>
      </c>
      <c r="K23" t="s">
        <v>43</v>
      </c>
      <c r="L23" t="s">
        <v>59</v>
      </c>
      <c r="M23" t="s">
        <v>41</v>
      </c>
    </row>
    <row r="24" spans="1:13" x14ac:dyDescent="0.25">
      <c r="F24" t="s">
        <v>55</v>
      </c>
      <c r="G24" t="s">
        <v>55</v>
      </c>
      <c r="H24" t="s">
        <v>37</v>
      </c>
      <c r="I24">
        <v>7331.18</v>
      </c>
      <c r="J24">
        <v>1503.74</v>
      </c>
      <c r="K24">
        <v>5827.44</v>
      </c>
      <c r="L24">
        <v>0.5</v>
      </c>
      <c r="M24">
        <v>50</v>
      </c>
    </row>
    <row r="25" spans="1:13" ht="18.75" x14ac:dyDescent="0.3">
      <c r="A25" s="4" t="s">
        <v>48</v>
      </c>
      <c r="F25" t="s">
        <v>55</v>
      </c>
      <c r="G25" t="s">
        <v>55</v>
      </c>
      <c r="H25" t="s">
        <v>37</v>
      </c>
      <c r="I25">
        <v>5459.01</v>
      </c>
      <c r="J25">
        <v>1095.23</v>
      </c>
      <c r="K25">
        <v>4363.7700000000004</v>
      </c>
      <c r="L25">
        <v>0.7</v>
      </c>
      <c r="M25">
        <v>50</v>
      </c>
    </row>
    <row r="26" spans="1:13" x14ac:dyDescent="0.25">
      <c r="A26" t="s">
        <v>44</v>
      </c>
      <c r="B26" t="s">
        <v>2</v>
      </c>
      <c r="C26" t="s">
        <v>46</v>
      </c>
      <c r="D26" t="s">
        <v>43</v>
      </c>
      <c r="E26" t="s">
        <v>47</v>
      </c>
      <c r="G26" t="s">
        <v>55</v>
      </c>
      <c r="H26" t="s">
        <v>37</v>
      </c>
      <c r="I26">
        <v>5503.34</v>
      </c>
      <c r="J26">
        <v>1146.51</v>
      </c>
      <c r="K26">
        <v>4356.83</v>
      </c>
      <c r="L26">
        <v>0.9</v>
      </c>
      <c r="M26">
        <v>50</v>
      </c>
    </row>
    <row r="27" spans="1:13" x14ac:dyDescent="0.25">
      <c r="A27" s="1" t="str">
        <f>Tabou_10000_1!A$27</f>
        <v>c101.txt</v>
      </c>
      <c r="B27" s="1">
        <f>Tabou_10000_1!C$27</f>
        <v>7724.61</v>
      </c>
      <c r="C27" s="1">
        <f>Tabou_10000_1!F$27</f>
        <v>1630.22</v>
      </c>
      <c r="D27" s="1">
        <f>Tabou_10000_1!J$27</f>
        <v>6094.4</v>
      </c>
      <c r="E27" s="1">
        <f>Tabou_10000_1!K$27</f>
        <v>1</v>
      </c>
      <c r="G27" t="s">
        <v>55</v>
      </c>
      <c r="H27" t="s">
        <v>38</v>
      </c>
      <c r="I27">
        <v>5774.6</v>
      </c>
      <c r="J27">
        <v>1253.42</v>
      </c>
      <c r="K27">
        <v>4521.18</v>
      </c>
      <c r="L27">
        <v>0.5</v>
      </c>
      <c r="M27">
        <v>50</v>
      </c>
    </row>
    <row r="28" spans="1:13" x14ac:dyDescent="0.25">
      <c r="A28" s="1" t="str">
        <f>Tabou_10000_10!A$27</f>
        <v>c101.txt</v>
      </c>
      <c r="B28" s="1">
        <f>Tabou_10000_10!C$27</f>
        <v>6759.96</v>
      </c>
      <c r="C28" s="1">
        <f>Tabou_10000_10!F$27</f>
        <v>1564.01</v>
      </c>
      <c r="D28" s="1">
        <f>Tabou_10000_10!J$27</f>
        <v>5195.95</v>
      </c>
      <c r="E28" s="1">
        <f>Tabou_10000_10!K$27</f>
        <v>10</v>
      </c>
      <c r="G28" t="s">
        <v>55</v>
      </c>
      <c r="H28" t="s">
        <v>38</v>
      </c>
      <c r="I28">
        <v>7467.89</v>
      </c>
      <c r="J28">
        <v>1426.3</v>
      </c>
      <c r="K28">
        <v>6041.59</v>
      </c>
      <c r="L28">
        <v>0.7</v>
      </c>
      <c r="M28">
        <v>50</v>
      </c>
    </row>
    <row r="29" spans="1:13" x14ac:dyDescent="0.25">
      <c r="A29" s="1" t="str">
        <f>Tabou_10000_20!A$27</f>
        <v>c101.txt</v>
      </c>
      <c r="B29" s="1">
        <f>Tabou_10000_20!C$27</f>
        <v>5950.77</v>
      </c>
      <c r="C29" s="1">
        <f>Tabou_10000_20!F$27</f>
        <v>1243.8</v>
      </c>
      <c r="D29" s="1">
        <f>Tabou_10000_20!J$27</f>
        <v>4706.97</v>
      </c>
      <c r="E29" s="1">
        <f>Tabou_10000_20!K$27</f>
        <v>20</v>
      </c>
      <c r="G29" t="s">
        <v>55</v>
      </c>
      <c r="H29" t="s">
        <v>38</v>
      </c>
      <c r="I29">
        <v>4987.6400000000003</v>
      </c>
      <c r="J29">
        <v>1138.8900000000001</v>
      </c>
      <c r="K29">
        <v>3848.75</v>
      </c>
      <c r="L29">
        <v>0.9</v>
      </c>
      <c r="M29">
        <v>50</v>
      </c>
    </row>
    <row r="30" spans="1:13" x14ac:dyDescent="0.25">
      <c r="A30" s="1" t="str">
        <f>Tabou_10000_30!A$27</f>
        <v>c101.txt</v>
      </c>
      <c r="B30" s="1">
        <f>Tabou_10000_30!C$27</f>
        <v>6844.72</v>
      </c>
      <c r="C30" s="1">
        <f>Tabou_10000_30!F$27</f>
        <v>1702.48</v>
      </c>
      <c r="D30" s="1">
        <f>Tabou_10000_30!J$27</f>
        <v>5142.24</v>
      </c>
      <c r="E30" s="1">
        <f>Tabou_10000_30!K$27</f>
        <v>30</v>
      </c>
      <c r="H30" t="s">
        <v>39</v>
      </c>
      <c r="I30">
        <v>5812.13</v>
      </c>
      <c r="J30">
        <v>1202.6600000000001</v>
      </c>
      <c r="K30">
        <v>4609.47</v>
      </c>
      <c r="L30">
        <v>0.5</v>
      </c>
      <c r="M30">
        <v>50</v>
      </c>
    </row>
    <row r="31" spans="1:13" x14ac:dyDescent="0.25">
      <c r="A31" s="1" t="str">
        <f>Tabou_10000_1!A$28</f>
        <v>c201.txt</v>
      </c>
      <c r="B31" s="1">
        <f>Tabou_10000_1!C$28</f>
        <v>5778.26</v>
      </c>
      <c r="C31" s="1">
        <f>Tabou_10000_1!F$28</f>
        <v>1200.45</v>
      </c>
      <c r="D31" s="1">
        <f>Tabou_10000_1!J$28</f>
        <v>4577.8100000000004</v>
      </c>
      <c r="E31" s="1">
        <f>Tabou_10000_1!K$28</f>
        <v>1</v>
      </c>
      <c r="H31" t="s">
        <v>39</v>
      </c>
      <c r="I31">
        <v>5200.78</v>
      </c>
      <c r="J31">
        <v>1160.21</v>
      </c>
      <c r="K31">
        <v>4040.57</v>
      </c>
      <c r="L31">
        <v>0.7</v>
      </c>
      <c r="M31">
        <v>50</v>
      </c>
    </row>
    <row r="32" spans="1:13" x14ac:dyDescent="0.25">
      <c r="A32" s="1" t="str">
        <f>Tabou_10000_10!A$28</f>
        <v>c201.txt</v>
      </c>
      <c r="B32" s="1">
        <f>Tabou_10000_10!C$28</f>
        <v>7181.93</v>
      </c>
      <c r="C32" s="1">
        <f>Tabou_10000_10!F$28</f>
        <v>1499.37</v>
      </c>
      <c r="D32" s="1">
        <f>Tabou_10000_10!J$28</f>
        <v>5682.56</v>
      </c>
      <c r="E32" s="1">
        <f>Tabou_10000_10!K$28</f>
        <v>10</v>
      </c>
      <c r="H32" t="s">
        <v>39</v>
      </c>
      <c r="I32">
        <v>4303.37</v>
      </c>
      <c r="J32">
        <v>1031.06</v>
      </c>
      <c r="K32">
        <v>3272.31</v>
      </c>
      <c r="L32">
        <v>0.9</v>
      </c>
      <c r="M32">
        <v>50</v>
      </c>
    </row>
    <row r="33" spans="1:13" x14ac:dyDescent="0.25">
      <c r="A33" s="1" t="str">
        <f>Tabou_10000_20!A$28</f>
        <v>c201.txt</v>
      </c>
      <c r="B33" s="1">
        <f>Tabou_10000_20!C$28</f>
        <v>6685.66</v>
      </c>
      <c r="C33" s="1">
        <f>Tabou_10000_20!F$28</f>
        <v>1357.81</v>
      </c>
      <c r="D33" s="1">
        <f>Tabou_10000_20!J$28</f>
        <v>5327.85</v>
      </c>
      <c r="E33" s="1">
        <f>Tabou_10000_20!K$28</f>
        <v>20</v>
      </c>
      <c r="H33" s="7" t="s">
        <v>56</v>
      </c>
      <c r="I33" s="6">
        <f>AVERAGE(Tableau22[Fitness de base])</f>
        <v>5759.9933333333329</v>
      </c>
      <c r="J33" s="6">
        <f>AVERAGE(Tableau22[Fitness résultat])</f>
        <v>1217.557777777778</v>
      </c>
      <c r="K33" s="6">
        <f>AVERAGE(Tableau22[Amélioration fitness])</f>
        <v>4542.4344444444441</v>
      </c>
      <c r="L33" s="11"/>
    </row>
    <row r="34" spans="1:13" x14ac:dyDescent="0.25">
      <c r="A34" s="1" t="str">
        <f>Tabou_10000_30!A$28</f>
        <v>c201.txt</v>
      </c>
      <c r="B34" s="1">
        <f>Tabou_10000_30!C$28</f>
        <v>6058.55</v>
      </c>
      <c r="C34" s="1">
        <f>Tabou_10000_30!F$28</f>
        <v>1362.53</v>
      </c>
      <c r="D34" s="1">
        <f>Tabou_10000_30!J$28</f>
        <v>4696.0200000000004</v>
      </c>
      <c r="E34" s="1">
        <f>Tabou_10000_30!K$28</f>
        <v>30</v>
      </c>
      <c r="H34" s="7" t="s">
        <v>57</v>
      </c>
      <c r="I34" s="6">
        <f>_xlfn.STDEV.P(Tableau22[Fitness de base])</f>
        <v>976.15645442271023</v>
      </c>
      <c r="J34" s="6">
        <f>_xlfn.STDEV.P(Tableau22[Fitness résultat])</f>
        <v>145.77467481453508</v>
      </c>
      <c r="K34" s="6">
        <f>_xlfn.STDEV.P(Tableau22[Amélioration fitness])</f>
        <v>837.74195852251364</v>
      </c>
    </row>
    <row r="35" spans="1:13" x14ac:dyDescent="0.25">
      <c r="A35" s="1" t="str">
        <f>Tabou_10000_1!A$29</f>
        <v>r101.txt</v>
      </c>
      <c r="B35" s="1">
        <f>Tabou_10000_1!C$28</f>
        <v>5778.26</v>
      </c>
      <c r="C35" s="1">
        <f>Tabou_10000_1!F$28</f>
        <v>1200.45</v>
      </c>
      <c r="D35" s="1">
        <f>Tabou_10000_1!J$28</f>
        <v>4577.8100000000004</v>
      </c>
      <c r="E35" s="1">
        <f>Tabou_10000_1!K$28</f>
        <v>1</v>
      </c>
    </row>
    <row r="36" spans="1:13" x14ac:dyDescent="0.25">
      <c r="A36" s="1" t="str">
        <f>Tabou_10000_10!A$29</f>
        <v>r101.txt</v>
      </c>
      <c r="B36" s="1">
        <f>Tabou_10000_10!C$28</f>
        <v>7181.93</v>
      </c>
      <c r="C36" s="1">
        <f>Tabou_10000_10!F$28</f>
        <v>1499.37</v>
      </c>
      <c r="D36" s="1">
        <f>Tabou_10000_10!J$28</f>
        <v>5682.56</v>
      </c>
      <c r="E36" s="1">
        <f>Tabou_10000_10!K$28</f>
        <v>10</v>
      </c>
      <c r="H36" s="7" t="s">
        <v>50</v>
      </c>
      <c r="I36" s="7" t="s">
        <v>62</v>
      </c>
      <c r="J36" s="6">
        <f>AVERAGE(K24,K27,K30)</f>
        <v>4986.03</v>
      </c>
    </row>
    <row r="37" spans="1:13" x14ac:dyDescent="0.25">
      <c r="A37" s="1" t="str">
        <f>Tabou_10000_20!A$29</f>
        <v>r101.txt</v>
      </c>
      <c r="B37" s="1">
        <f>Tabou_10000_20!C$28</f>
        <v>6685.66</v>
      </c>
      <c r="C37" s="1">
        <f>Tabou_10000_20!F$28</f>
        <v>1357.81</v>
      </c>
      <c r="D37" s="1">
        <f>Tabou_10000_20!J$28</f>
        <v>5327.85</v>
      </c>
      <c r="E37" s="1">
        <f>Tabou_10000_20!K$28</f>
        <v>20</v>
      </c>
      <c r="I37" s="7" t="s">
        <v>63</v>
      </c>
      <c r="J37" s="6">
        <f>AVERAGE(K25,K28,K31)</f>
        <v>4815.3100000000004</v>
      </c>
    </row>
    <row r="38" spans="1:13" x14ac:dyDescent="0.25">
      <c r="A38" s="1" t="str">
        <f>Tabou_10000_30!A$29</f>
        <v>r101.txt</v>
      </c>
      <c r="B38" s="1">
        <f>Tabou_10000_30!C$28</f>
        <v>6058.55</v>
      </c>
      <c r="C38" s="1">
        <f>Tabou_10000_30!F$28</f>
        <v>1362.53</v>
      </c>
      <c r="D38" s="1">
        <f>Tabou_10000_30!J$28</f>
        <v>4696.0200000000004</v>
      </c>
      <c r="E38" s="1">
        <f>Tabou_10000_30!K$28</f>
        <v>30</v>
      </c>
      <c r="I38" s="7" t="s">
        <v>64</v>
      </c>
      <c r="J38" s="6">
        <f>AVERAGE(K26,K29,K32)</f>
        <v>3825.9633333333331</v>
      </c>
    </row>
    <row r="39" spans="1:13" x14ac:dyDescent="0.25">
      <c r="A39" s="7" t="s">
        <v>56</v>
      </c>
      <c r="B39" s="6">
        <f>AVERAGE(Tableau1822[Fitness de base])</f>
        <v>6557.4050000000016</v>
      </c>
      <c r="C39" s="6">
        <f>AVERAGE(Tableau1822[Fitness résultat])</f>
        <v>1415.0691666666669</v>
      </c>
      <c r="D39" s="6">
        <f>AVERAGE(Tableau1822[Amélioration fitness])</f>
        <v>5142.3366666666661</v>
      </c>
    </row>
    <row r="40" spans="1:13" x14ac:dyDescent="0.25">
      <c r="A40" s="7" t="s">
        <v>57</v>
      </c>
      <c r="B40" s="6">
        <f>_xlfn.STDEV.P(Tableau1822[Fitness de base])</f>
        <v>604.06678010382257</v>
      </c>
      <c r="C40" s="6">
        <f>_xlfn.STDEV.P(Tableau1822[Fitness résultat])</f>
        <v>157.80403308419633</v>
      </c>
      <c r="D40" s="6">
        <f>_xlfn.STDEV.P(Tableau1822[Amélioration fitness])</f>
        <v>481.93480420649786</v>
      </c>
      <c r="G40" t="s">
        <v>55</v>
      </c>
    </row>
    <row r="41" spans="1:13" ht="18.75" x14ac:dyDescent="0.3">
      <c r="G41" t="s">
        <v>55</v>
      </c>
      <c r="H41" s="4" t="s">
        <v>61</v>
      </c>
    </row>
    <row r="42" spans="1:13" x14ac:dyDescent="0.25">
      <c r="G42" t="s">
        <v>55</v>
      </c>
      <c r="H42" t="s">
        <v>44</v>
      </c>
      <c r="I42" t="s">
        <v>2</v>
      </c>
      <c r="J42" t="s">
        <v>46</v>
      </c>
      <c r="K42" t="s">
        <v>43</v>
      </c>
      <c r="L42" t="s">
        <v>59</v>
      </c>
      <c r="M42" t="s">
        <v>41</v>
      </c>
    </row>
    <row r="43" spans="1:13" x14ac:dyDescent="0.25">
      <c r="A43" s="7" t="s">
        <v>50</v>
      </c>
      <c r="B43" s="7" t="s">
        <v>51</v>
      </c>
      <c r="C43" s="8">
        <f>AVERAGE(D27,D31,D35)</f>
        <v>5083.34</v>
      </c>
      <c r="G43" t="s">
        <v>55</v>
      </c>
      <c r="H43" t="s">
        <v>37</v>
      </c>
      <c r="I43">
        <v>4960.42</v>
      </c>
      <c r="J43">
        <v>1080.3</v>
      </c>
      <c r="K43">
        <v>3880.12</v>
      </c>
      <c r="L43">
        <v>0.5</v>
      </c>
      <c r="M43">
        <v>250</v>
      </c>
    </row>
    <row r="44" spans="1:13" x14ac:dyDescent="0.25">
      <c r="A44" s="10"/>
      <c r="B44" s="7" t="s">
        <v>52</v>
      </c>
      <c r="C44" s="6">
        <f>AVERAGE(D28,D32,D36)</f>
        <v>5520.3566666666666</v>
      </c>
      <c r="G44" t="s">
        <v>55</v>
      </c>
      <c r="H44" t="s">
        <v>37</v>
      </c>
      <c r="I44">
        <v>6520.49</v>
      </c>
      <c r="J44">
        <v>1293.73</v>
      </c>
      <c r="K44">
        <v>5226.76</v>
      </c>
      <c r="L44">
        <v>0.7</v>
      </c>
      <c r="M44">
        <v>250</v>
      </c>
    </row>
    <row r="45" spans="1:13" x14ac:dyDescent="0.25">
      <c r="A45" s="10"/>
      <c r="B45" s="7" t="s">
        <v>53</v>
      </c>
      <c r="C45" s="5">
        <f>AVERAGE(D29,D33,D37)</f>
        <v>5120.8900000000003</v>
      </c>
      <c r="G45" t="s">
        <v>55</v>
      </c>
      <c r="H45" t="s">
        <v>37</v>
      </c>
      <c r="I45">
        <v>5435.54</v>
      </c>
      <c r="J45">
        <v>1162.68</v>
      </c>
      <c r="K45">
        <v>4272.8599999999997</v>
      </c>
      <c r="L45">
        <v>0.9</v>
      </c>
      <c r="M45">
        <v>250</v>
      </c>
    </row>
    <row r="46" spans="1:13" x14ac:dyDescent="0.25">
      <c r="A46" s="10"/>
      <c r="B46" s="7" t="s">
        <v>54</v>
      </c>
      <c r="C46" s="5">
        <f>AVERAGE(D30,D34,D38)</f>
        <v>4844.76</v>
      </c>
      <c r="G46" t="s">
        <v>55</v>
      </c>
      <c r="H46" t="s">
        <v>38</v>
      </c>
      <c r="I46">
        <v>7454.7</v>
      </c>
      <c r="J46">
        <v>1560.17</v>
      </c>
      <c r="K46">
        <v>5894.53</v>
      </c>
      <c r="L46">
        <v>0.5</v>
      </c>
      <c r="M46">
        <v>250</v>
      </c>
    </row>
    <row r="47" spans="1:13" x14ac:dyDescent="0.25">
      <c r="G47" t="s">
        <v>55</v>
      </c>
      <c r="H47" t="s">
        <v>38</v>
      </c>
      <c r="I47">
        <v>5343.4</v>
      </c>
      <c r="J47">
        <v>1175.71</v>
      </c>
      <c r="K47">
        <v>4167.68</v>
      </c>
      <c r="L47">
        <v>0.7</v>
      </c>
      <c r="M47">
        <v>250</v>
      </c>
    </row>
    <row r="48" spans="1:13" x14ac:dyDescent="0.25">
      <c r="G48" t="s">
        <v>55</v>
      </c>
      <c r="H48" t="s">
        <v>38</v>
      </c>
      <c r="I48">
        <v>6787.18</v>
      </c>
      <c r="J48">
        <v>1312.04</v>
      </c>
      <c r="K48">
        <v>5475.14</v>
      </c>
      <c r="L48">
        <v>0.9</v>
      </c>
      <c r="M48">
        <v>250</v>
      </c>
    </row>
    <row r="49" spans="8:13" x14ac:dyDescent="0.25">
      <c r="H49" t="s">
        <v>39</v>
      </c>
      <c r="I49">
        <v>5476.67</v>
      </c>
      <c r="J49">
        <v>1012.4</v>
      </c>
      <c r="K49">
        <v>4464.2700000000004</v>
      </c>
      <c r="L49">
        <v>0.5</v>
      </c>
      <c r="M49">
        <v>250</v>
      </c>
    </row>
    <row r="50" spans="8:13" x14ac:dyDescent="0.25">
      <c r="H50" t="s">
        <v>39</v>
      </c>
      <c r="I50">
        <v>3943.48</v>
      </c>
      <c r="J50">
        <v>891.53</v>
      </c>
      <c r="K50">
        <v>3051.95</v>
      </c>
      <c r="L50">
        <v>0.7</v>
      </c>
      <c r="M50">
        <v>250</v>
      </c>
    </row>
    <row r="51" spans="8:13" x14ac:dyDescent="0.25">
      <c r="H51" t="s">
        <v>39</v>
      </c>
      <c r="I51">
        <v>4686.54</v>
      </c>
      <c r="J51">
        <v>956</v>
      </c>
      <c r="K51">
        <v>3730.53</v>
      </c>
      <c r="L51">
        <v>0.9</v>
      </c>
      <c r="M51">
        <v>250</v>
      </c>
    </row>
    <row r="52" spans="8:13" x14ac:dyDescent="0.25">
      <c r="H52" s="7" t="s">
        <v>56</v>
      </c>
      <c r="I52" s="6">
        <f>AVERAGE(Tableau23[Fitness de base])</f>
        <v>5623.1577777777784</v>
      </c>
      <c r="J52" s="6">
        <f>AVERAGE(Tableau23[Fitness résultat])</f>
        <v>1160.5066666666669</v>
      </c>
      <c r="K52" s="6">
        <f>AVERAGE(Tableau23[Amélioration fitness])</f>
        <v>4462.6488888888889</v>
      </c>
      <c r="L52" s="11"/>
    </row>
    <row r="53" spans="8:13" x14ac:dyDescent="0.25">
      <c r="H53" s="7" t="s">
        <v>57</v>
      </c>
      <c r="I53" s="6">
        <f>_xlfn.STDEV.P(Tableau23[Fitness de base])</f>
        <v>1042.8281491190471</v>
      </c>
      <c r="J53" s="6">
        <f>_xlfn.STDEV.P(Tableau23[Fitness résultat])</f>
        <v>195.28257884409348</v>
      </c>
      <c r="K53" s="6">
        <f>_xlfn.STDEV.P(Tableau23[Amélioration fitness])</f>
        <v>859.43948020975574</v>
      </c>
    </row>
    <row r="55" spans="8:13" x14ac:dyDescent="0.25">
      <c r="H55" s="7" t="s">
        <v>50</v>
      </c>
      <c r="I55" s="7" t="s">
        <v>62</v>
      </c>
      <c r="J55" s="6">
        <f>AVERAGE(K43,K46,K49)</f>
        <v>4746.3066666666664</v>
      </c>
    </row>
    <row r="56" spans="8:13" x14ac:dyDescent="0.25">
      <c r="I56" s="7" t="s">
        <v>63</v>
      </c>
      <c r="J56" s="6">
        <f>AVERAGE(K44,K47,K50)</f>
        <v>4148.7966666666662</v>
      </c>
    </row>
    <row r="57" spans="8:13" x14ac:dyDescent="0.25">
      <c r="I57" s="7" t="s">
        <v>64</v>
      </c>
      <c r="J57" s="6">
        <f>AVERAGE(K45,K48,K51)</f>
        <v>4492.8433333333332</v>
      </c>
    </row>
  </sheetData>
  <mergeCells count="2">
    <mergeCell ref="A1:E1"/>
    <mergeCell ref="H1:M1"/>
  </mergeCells>
  <phoneticPr fontId="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DC0C-4A16-4CBD-A674-342DA3C97B2B}">
  <dimension ref="A1:K29"/>
  <sheetViews>
    <sheetView workbookViewId="0">
      <selection activeCell="K2" activeCellId="3" sqref="A2:A29 D2:D29 G2:G29 K2:K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2660.91</v>
      </c>
      <c r="D2">
        <v>5</v>
      </c>
      <c r="E2" s="1" t="s">
        <v>12</v>
      </c>
      <c r="F2">
        <v>827.84</v>
      </c>
      <c r="G2">
        <v>6</v>
      </c>
      <c r="H2">
        <v>10000</v>
      </c>
      <c r="I2">
        <v>10114</v>
      </c>
      <c r="J2">
        <v>1833.07</v>
      </c>
      <c r="K2">
        <v>1</v>
      </c>
    </row>
    <row r="3" spans="1:11" x14ac:dyDescent="0.25">
      <c r="A3" s="1" t="s">
        <v>13</v>
      </c>
      <c r="B3">
        <v>33</v>
      </c>
      <c r="C3">
        <v>2467.34</v>
      </c>
      <c r="D3">
        <v>5</v>
      </c>
      <c r="E3" s="1" t="s">
        <v>12</v>
      </c>
      <c r="F3">
        <v>758.13</v>
      </c>
      <c r="G3">
        <v>6</v>
      </c>
      <c r="H3">
        <v>10000</v>
      </c>
      <c r="I3">
        <v>8887</v>
      </c>
      <c r="J3">
        <v>1709.21</v>
      </c>
      <c r="K3">
        <v>1</v>
      </c>
    </row>
    <row r="4" spans="1:11" x14ac:dyDescent="0.25">
      <c r="A4" s="1" t="s">
        <v>14</v>
      </c>
      <c r="B4">
        <v>33</v>
      </c>
      <c r="C4">
        <v>1935.48</v>
      </c>
      <c r="D4">
        <v>6</v>
      </c>
      <c r="E4" s="1" t="s">
        <v>12</v>
      </c>
      <c r="F4">
        <v>724.33</v>
      </c>
      <c r="G4">
        <v>7</v>
      </c>
      <c r="H4">
        <v>10000</v>
      </c>
      <c r="I4">
        <v>10529</v>
      </c>
      <c r="J4">
        <v>1211.1500000000001</v>
      </c>
      <c r="K4">
        <v>1</v>
      </c>
    </row>
    <row r="5" spans="1:11" x14ac:dyDescent="0.25">
      <c r="A5" s="1" t="s">
        <v>15</v>
      </c>
      <c r="B5">
        <v>34</v>
      </c>
      <c r="C5">
        <v>2356.09</v>
      </c>
      <c r="D5">
        <v>5</v>
      </c>
      <c r="E5" s="1" t="s">
        <v>12</v>
      </c>
      <c r="F5">
        <v>874.12</v>
      </c>
      <c r="G5">
        <v>5</v>
      </c>
      <c r="H5">
        <v>10000</v>
      </c>
      <c r="I5">
        <v>11785</v>
      </c>
      <c r="J5">
        <v>1481.97</v>
      </c>
      <c r="K5">
        <v>1</v>
      </c>
    </row>
    <row r="6" spans="1:11" x14ac:dyDescent="0.25">
      <c r="A6" s="1" t="s">
        <v>16</v>
      </c>
      <c r="B6">
        <v>36</v>
      </c>
      <c r="C6">
        <v>2343.4</v>
      </c>
      <c r="D6">
        <v>5</v>
      </c>
      <c r="E6" s="1" t="s">
        <v>12</v>
      </c>
      <c r="F6">
        <v>875.54</v>
      </c>
      <c r="G6">
        <v>5</v>
      </c>
      <c r="H6">
        <v>10000</v>
      </c>
      <c r="I6">
        <v>11342</v>
      </c>
      <c r="J6">
        <v>1467.86</v>
      </c>
      <c r="K6">
        <v>1</v>
      </c>
    </row>
    <row r="7" spans="1:11" x14ac:dyDescent="0.25">
      <c r="A7" s="1" t="s">
        <v>17</v>
      </c>
      <c r="B7">
        <v>37</v>
      </c>
      <c r="C7">
        <v>2461.65</v>
      </c>
      <c r="D7">
        <v>5</v>
      </c>
      <c r="E7" s="1" t="s">
        <v>12</v>
      </c>
      <c r="F7">
        <v>778.75</v>
      </c>
      <c r="G7">
        <v>5</v>
      </c>
      <c r="H7">
        <v>10000</v>
      </c>
      <c r="I7">
        <v>20589</v>
      </c>
      <c r="J7">
        <v>1682.9</v>
      </c>
      <c r="K7">
        <v>1</v>
      </c>
    </row>
    <row r="8" spans="1:11" x14ac:dyDescent="0.25">
      <c r="A8" s="1" t="s">
        <v>18</v>
      </c>
      <c r="B8">
        <v>37</v>
      </c>
      <c r="C8">
        <v>2465.11</v>
      </c>
      <c r="D8">
        <v>6</v>
      </c>
      <c r="E8" s="1" t="s">
        <v>12</v>
      </c>
      <c r="F8">
        <v>1071.21</v>
      </c>
      <c r="G8">
        <v>7</v>
      </c>
      <c r="H8">
        <v>10000</v>
      </c>
      <c r="I8">
        <v>15340</v>
      </c>
      <c r="J8">
        <v>1393.91</v>
      </c>
      <c r="K8">
        <v>1</v>
      </c>
    </row>
    <row r="9" spans="1:11" x14ac:dyDescent="0.25">
      <c r="A9" s="1" t="s">
        <v>19</v>
      </c>
      <c r="B9">
        <v>38</v>
      </c>
      <c r="C9">
        <v>3042.28</v>
      </c>
      <c r="D9">
        <v>5</v>
      </c>
      <c r="E9" s="1" t="s">
        <v>12</v>
      </c>
      <c r="F9">
        <v>928.68</v>
      </c>
      <c r="G9">
        <v>7</v>
      </c>
      <c r="H9">
        <v>10000</v>
      </c>
      <c r="I9">
        <v>16825</v>
      </c>
      <c r="J9">
        <v>2113.6</v>
      </c>
      <c r="K9">
        <v>1</v>
      </c>
    </row>
    <row r="10" spans="1:11" x14ac:dyDescent="0.25">
      <c r="A10" s="1" t="s">
        <v>20</v>
      </c>
      <c r="B10">
        <v>39</v>
      </c>
      <c r="C10">
        <v>2890.27</v>
      </c>
      <c r="D10">
        <v>5</v>
      </c>
      <c r="E10" s="1" t="s">
        <v>12</v>
      </c>
      <c r="F10">
        <v>844.89</v>
      </c>
      <c r="G10">
        <v>5</v>
      </c>
      <c r="H10">
        <v>10000</v>
      </c>
      <c r="I10">
        <v>13107</v>
      </c>
      <c r="J10">
        <v>2045.38</v>
      </c>
      <c r="K10">
        <v>1</v>
      </c>
    </row>
    <row r="11" spans="1:11" x14ac:dyDescent="0.25">
      <c r="A11" s="1" t="s">
        <v>21</v>
      </c>
      <c r="B11">
        <v>39</v>
      </c>
      <c r="C11">
        <v>2720.48</v>
      </c>
      <c r="D11">
        <v>6</v>
      </c>
      <c r="E11" s="1" t="s">
        <v>12</v>
      </c>
      <c r="F11">
        <v>857.52</v>
      </c>
      <c r="G11">
        <v>7</v>
      </c>
      <c r="H11">
        <v>10000</v>
      </c>
      <c r="I11">
        <v>23313</v>
      </c>
      <c r="J11">
        <v>1862.96</v>
      </c>
      <c r="K11">
        <v>1</v>
      </c>
    </row>
    <row r="12" spans="1:11" x14ac:dyDescent="0.25">
      <c r="A12" s="1" t="s">
        <v>22</v>
      </c>
      <c r="B12">
        <v>44</v>
      </c>
      <c r="C12">
        <v>3028.64</v>
      </c>
      <c r="D12">
        <v>6</v>
      </c>
      <c r="E12" s="1" t="s">
        <v>12</v>
      </c>
      <c r="F12">
        <v>1038.3399999999999</v>
      </c>
      <c r="G12">
        <v>7</v>
      </c>
      <c r="H12">
        <v>10000</v>
      </c>
      <c r="I12">
        <v>19344</v>
      </c>
      <c r="J12">
        <v>1990.29</v>
      </c>
      <c r="K12">
        <v>1</v>
      </c>
    </row>
    <row r="13" spans="1:11" x14ac:dyDescent="0.25">
      <c r="A13" s="1" t="s">
        <v>23</v>
      </c>
      <c r="B13">
        <v>45</v>
      </c>
      <c r="C13">
        <v>3382.5</v>
      </c>
      <c r="D13">
        <v>6</v>
      </c>
      <c r="E13" s="1" t="s">
        <v>12</v>
      </c>
      <c r="F13">
        <v>1070.6300000000001</v>
      </c>
      <c r="G13">
        <v>7</v>
      </c>
      <c r="H13">
        <v>10000</v>
      </c>
      <c r="I13">
        <v>26598</v>
      </c>
      <c r="J13">
        <v>2311.87</v>
      </c>
      <c r="K13">
        <v>1</v>
      </c>
    </row>
    <row r="14" spans="1:11" x14ac:dyDescent="0.25">
      <c r="A14" s="1" t="s">
        <v>24</v>
      </c>
      <c r="B14">
        <v>45</v>
      </c>
      <c r="C14">
        <v>4008.46</v>
      </c>
      <c r="D14">
        <v>7</v>
      </c>
      <c r="E14" s="1" t="s">
        <v>12</v>
      </c>
      <c r="F14">
        <v>1341.45</v>
      </c>
      <c r="G14">
        <v>9</v>
      </c>
      <c r="H14">
        <v>10000</v>
      </c>
      <c r="I14">
        <v>18009</v>
      </c>
      <c r="J14">
        <v>2667.02</v>
      </c>
      <c r="K14">
        <v>1</v>
      </c>
    </row>
    <row r="15" spans="1:11" x14ac:dyDescent="0.25">
      <c r="A15" s="1" t="s">
        <v>25</v>
      </c>
      <c r="B15">
        <v>46</v>
      </c>
      <c r="C15">
        <v>3301.48</v>
      </c>
      <c r="D15">
        <v>7</v>
      </c>
      <c r="E15" s="1" t="s">
        <v>12</v>
      </c>
      <c r="F15">
        <v>1204.1600000000001</v>
      </c>
      <c r="G15">
        <v>8</v>
      </c>
      <c r="H15">
        <v>10000</v>
      </c>
      <c r="I15">
        <v>20310</v>
      </c>
      <c r="J15">
        <v>2097.3200000000002</v>
      </c>
      <c r="K15">
        <v>1</v>
      </c>
    </row>
    <row r="16" spans="1:11" x14ac:dyDescent="0.25">
      <c r="A16" s="1" t="s">
        <v>26</v>
      </c>
      <c r="B16">
        <v>53</v>
      </c>
      <c r="C16">
        <v>3604.99</v>
      </c>
      <c r="D16">
        <v>7</v>
      </c>
      <c r="E16" s="1" t="s">
        <v>12</v>
      </c>
      <c r="F16">
        <v>980</v>
      </c>
      <c r="G16">
        <v>9</v>
      </c>
      <c r="H16">
        <v>10000</v>
      </c>
      <c r="I16">
        <v>36661</v>
      </c>
      <c r="J16">
        <v>2624.99</v>
      </c>
      <c r="K16">
        <v>1</v>
      </c>
    </row>
    <row r="17" spans="1:11" x14ac:dyDescent="0.25">
      <c r="A17" s="1" t="s">
        <v>27</v>
      </c>
      <c r="B17">
        <v>54</v>
      </c>
      <c r="C17">
        <v>4635.46</v>
      </c>
      <c r="D17">
        <v>7</v>
      </c>
      <c r="E17" s="1" t="s">
        <v>12</v>
      </c>
      <c r="F17">
        <v>1322.54</v>
      </c>
      <c r="G17">
        <v>9</v>
      </c>
      <c r="H17">
        <v>10000</v>
      </c>
      <c r="I17">
        <v>27515</v>
      </c>
      <c r="J17">
        <v>3312.92</v>
      </c>
      <c r="K17">
        <v>1</v>
      </c>
    </row>
    <row r="18" spans="1:11" x14ac:dyDescent="0.25">
      <c r="A18" s="1" t="s">
        <v>28</v>
      </c>
      <c r="B18">
        <v>55</v>
      </c>
      <c r="C18">
        <v>3710.26</v>
      </c>
      <c r="D18">
        <v>9</v>
      </c>
      <c r="E18" s="1" t="s">
        <v>12</v>
      </c>
      <c r="F18">
        <v>1315.86</v>
      </c>
      <c r="G18">
        <v>11</v>
      </c>
      <c r="H18">
        <v>10000</v>
      </c>
      <c r="I18">
        <v>29189</v>
      </c>
      <c r="J18">
        <v>2394.4</v>
      </c>
      <c r="K18">
        <v>1</v>
      </c>
    </row>
    <row r="19" spans="1:11" x14ac:dyDescent="0.25">
      <c r="A19" s="1" t="s">
        <v>29</v>
      </c>
      <c r="B19">
        <v>60</v>
      </c>
      <c r="C19">
        <v>3961.2</v>
      </c>
      <c r="D19">
        <v>9</v>
      </c>
      <c r="E19" s="1" t="s">
        <v>12</v>
      </c>
      <c r="F19">
        <v>1317.25</v>
      </c>
      <c r="G19">
        <v>9</v>
      </c>
      <c r="H19">
        <v>10000</v>
      </c>
      <c r="I19">
        <v>107172</v>
      </c>
      <c r="J19">
        <v>2643.95</v>
      </c>
      <c r="K19">
        <v>1</v>
      </c>
    </row>
    <row r="20" spans="1:11" x14ac:dyDescent="0.25">
      <c r="A20" s="1" t="s">
        <v>30</v>
      </c>
      <c r="B20">
        <v>61</v>
      </c>
      <c r="C20">
        <v>4147.71</v>
      </c>
      <c r="D20">
        <v>9</v>
      </c>
      <c r="E20" s="1" t="s">
        <v>12</v>
      </c>
      <c r="F20">
        <v>1319.84</v>
      </c>
      <c r="G20">
        <v>10</v>
      </c>
      <c r="H20">
        <v>10000</v>
      </c>
      <c r="I20">
        <v>68284</v>
      </c>
      <c r="J20">
        <v>2827.87</v>
      </c>
      <c r="K20">
        <v>1</v>
      </c>
    </row>
    <row r="21" spans="1:11" x14ac:dyDescent="0.25">
      <c r="A21" s="1" t="s">
        <v>31</v>
      </c>
      <c r="B21">
        <v>62</v>
      </c>
      <c r="C21">
        <v>5467.44</v>
      </c>
      <c r="D21">
        <v>8</v>
      </c>
      <c r="E21" s="1" t="s">
        <v>12</v>
      </c>
      <c r="F21">
        <v>1498.62</v>
      </c>
      <c r="G21">
        <v>9</v>
      </c>
      <c r="H21">
        <v>10000</v>
      </c>
      <c r="I21">
        <v>96772</v>
      </c>
      <c r="J21">
        <v>3968.82</v>
      </c>
      <c r="K21">
        <v>1</v>
      </c>
    </row>
    <row r="22" spans="1:11" x14ac:dyDescent="0.25">
      <c r="A22" s="1" t="s">
        <v>32</v>
      </c>
      <c r="B22">
        <v>63</v>
      </c>
      <c r="C22">
        <v>4756.8900000000003</v>
      </c>
      <c r="D22">
        <v>10</v>
      </c>
      <c r="E22" s="1" t="s">
        <v>12</v>
      </c>
      <c r="F22">
        <v>1791.68</v>
      </c>
      <c r="G22">
        <v>11</v>
      </c>
      <c r="H22">
        <v>10000</v>
      </c>
      <c r="I22">
        <v>61322</v>
      </c>
      <c r="J22">
        <v>2965.21</v>
      </c>
      <c r="K22">
        <v>1</v>
      </c>
    </row>
    <row r="23" spans="1:11" x14ac:dyDescent="0.25">
      <c r="A23" s="1" t="s">
        <v>33</v>
      </c>
      <c r="B23">
        <v>64</v>
      </c>
      <c r="C23">
        <v>3664.89</v>
      </c>
      <c r="D23">
        <v>9</v>
      </c>
      <c r="E23" s="1" t="s">
        <v>12</v>
      </c>
      <c r="F23">
        <v>1212.6099999999999</v>
      </c>
      <c r="G23">
        <v>10</v>
      </c>
      <c r="H23">
        <v>10000</v>
      </c>
      <c r="I23">
        <v>60478</v>
      </c>
      <c r="J23">
        <v>2452.2800000000002</v>
      </c>
      <c r="K23">
        <v>1</v>
      </c>
    </row>
    <row r="24" spans="1:11" x14ac:dyDescent="0.25">
      <c r="A24" s="1" t="s">
        <v>34</v>
      </c>
      <c r="B24">
        <v>65</v>
      </c>
      <c r="C24">
        <v>4307.97</v>
      </c>
      <c r="D24">
        <v>9</v>
      </c>
      <c r="E24" s="1" t="s">
        <v>12</v>
      </c>
      <c r="F24">
        <v>1358.08</v>
      </c>
      <c r="G24">
        <v>10</v>
      </c>
      <c r="H24">
        <v>10000</v>
      </c>
      <c r="I24">
        <v>43421</v>
      </c>
      <c r="J24">
        <v>2949.89</v>
      </c>
      <c r="K24">
        <v>1</v>
      </c>
    </row>
    <row r="25" spans="1:11" x14ac:dyDescent="0.25">
      <c r="A25" s="1" t="s">
        <v>35</v>
      </c>
      <c r="B25">
        <v>69</v>
      </c>
      <c r="C25">
        <v>5407.65</v>
      </c>
      <c r="D25">
        <v>9</v>
      </c>
      <c r="E25" s="1" t="s">
        <v>12</v>
      </c>
      <c r="F25">
        <v>1508.23</v>
      </c>
      <c r="G25">
        <v>12</v>
      </c>
      <c r="H25">
        <v>10000</v>
      </c>
      <c r="I25">
        <v>67733</v>
      </c>
      <c r="J25">
        <v>3899.42</v>
      </c>
      <c r="K25">
        <v>1</v>
      </c>
    </row>
    <row r="26" spans="1:11" x14ac:dyDescent="0.25">
      <c r="A26" s="1" t="s">
        <v>36</v>
      </c>
      <c r="B26">
        <v>80</v>
      </c>
      <c r="C26">
        <v>6396.56</v>
      </c>
      <c r="D26">
        <v>10</v>
      </c>
      <c r="E26" s="1" t="s">
        <v>12</v>
      </c>
      <c r="F26">
        <v>1649.28</v>
      </c>
      <c r="G26">
        <v>12</v>
      </c>
      <c r="H26">
        <v>10000</v>
      </c>
      <c r="I26">
        <v>99426</v>
      </c>
      <c r="J26">
        <v>4747.28</v>
      </c>
      <c r="K26">
        <v>1</v>
      </c>
    </row>
    <row r="27" spans="1:11" x14ac:dyDescent="0.25">
      <c r="A27" s="1" t="s">
        <v>37</v>
      </c>
      <c r="B27">
        <v>101</v>
      </c>
      <c r="C27">
        <v>7724.61</v>
      </c>
      <c r="D27">
        <v>10</v>
      </c>
      <c r="E27" s="1" t="s">
        <v>12</v>
      </c>
      <c r="F27">
        <v>1630.22</v>
      </c>
      <c r="G27">
        <v>10</v>
      </c>
      <c r="H27">
        <v>10000</v>
      </c>
      <c r="I27">
        <v>259570</v>
      </c>
      <c r="J27">
        <v>6094.4</v>
      </c>
      <c r="K27">
        <v>1</v>
      </c>
    </row>
    <row r="28" spans="1:11" x14ac:dyDescent="0.25">
      <c r="A28" s="1" t="s">
        <v>38</v>
      </c>
      <c r="B28">
        <v>101</v>
      </c>
      <c r="C28">
        <v>5778.26</v>
      </c>
      <c r="D28">
        <v>10</v>
      </c>
      <c r="E28" s="1" t="s">
        <v>12</v>
      </c>
      <c r="F28">
        <v>1200.45</v>
      </c>
      <c r="G28">
        <v>10</v>
      </c>
      <c r="H28">
        <v>10000</v>
      </c>
      <c r="I28">
        <v>161251</v>
      </c>
      <c r="J28">
        <v>4577.8100000000004</v>
      </c>
      <c r="K28">
        <v>1</v>
      </c>
    </row>
    <row r="29" spans="1:11" x14ac:dyDescent="0.25">
      <c r="A29" s="1" t="s">
        <v>39</v>
      </c>
      <c r="B29">
        <v>101</v>
      </c>
      <c r="C29">
        <v>5656.51</v>
      </c>
      <c r="D29">
        <v>8</v>
      </c>
      <c r="E29" s="1" t="s">
        <v>12</v>
      </c>
      <c r="F29">
        <v>1051.33</v>
      </c>
      <c r="G29">
        <v>9</v>
      </c>
      <c r="H29">
        <v>10000</v>
      </c>
      <c r="I29">
        <v>261736</v>
      </c>
      <c r="J29">
        <v>4605.18</v>
      </c>
      <c r="K29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40EB-9211-40C5-98F3-4EFB53B7F7DC}">
  <dimension ref="A1:K29"/>
  <sheetViews>
    <sheetView workbookViewId="0">
      <selection activeCell="K2" activeCellId="3" sqref="A2:A29 D2:D29 G2:G29 K2:K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2959.81</v>
      </c>
      <c r="D2">
        <v>5</v>
      </c>
      <c r="E2" s="1" t="s">
        <v>12</v>
      </c>
      <c r="F2">
        <v>927.47</v>
      </c>
      <c r="G2">
        <v>6</v>
      </c>
      <c r="H2">
        <v>10000</v>
      </c>
      <c r="I2">
        <v>11306</v>
      </c>
      <c r="J2">
        <v>2032.35</v>
      </c>
      <c r="K2">
        <v>10</v>
      </c>
    </row>
    <row r="3" spans="1:11" x14ac:dyDescent="0.25">
      <c r="A3" s="1" t="s">
        <v>13</v>
      </c>
      <c r="B3">
        <v>33</v>
      </c>
      <c r="C3">
        <v>2442.2600000000002</v>
      </c>
      <c r="D3">
        <v>5</v>
      </c>
      <c r="E3" s="1" t="s">
        <v>12</v>
      </c>
      <c r="F3">
        <v>917.09</v>
      </c>
      <c r="G3">
        <v>6</v>
      </c>
      <c r="H3">
        <v>10000</v>
      </c>
      <c r="I3">
        <v>10614</v>
      </c>
      <c r="J3">
        <v>1525.17</v>
      </c>
      <c r="K3">
        <v>10</v>
      </c>
    </row>
    <row r="4" spans="1:11" x14ac:dyDescent="0.25">
      <c r="A4" s="1" t="s">
        <v>14</v>
      </c>
      <c r="B4">
        <v>33</v>
      </c>
      <c r="C4">
        <v>2070.7800000000002</v>
      </c>
      <c r="D4">
        <v>6</v>
      </c>
      <c r="E4" s="1" t="s">
        <v>12</v>
      </c>
      <c r="F4">
        <v>826.46</v>
      </c>
      <c r="G4">
        <v>6</v>
      </c>
      <c r="H4">
        <v>10000</v>
      </c>
      <c r="I4">
        <v>8928</v>
      </c>
      <c r="J4">
        <v>1244.32</v>
      </c>
      <c r="K4">
        <v>10</v>
      </c>
    </row>
    <row r="5" spans="1:11" x14ac:dyDescent="0.25">
      <c r="A5" s="1" t="s">
        <v>15</v>
      </c>
      <c r="B5">
        <v>34</v>
      </c>
      <c r="C5">
        <v>2655.81</v>
      </c>
      <c r="D5">
        <v>5</v>
      </c>
      <c r="E5" s="1" t="s">
        <v>12</v>
      </c>
      <c r="F5">
        <v>1001.62</v>
      </c>
      <c r="G5">
        <v>7</v>
      </c>
      <c r="H5">
        <v>10000</v>
      </c>
      <c r="I5">
        <v>12253</v>
      </c>
      <c r="J5">
        <v>1654.19</v>
      </c>
      <c r="K5">
        <v>10</v>
      </c>
    </row>
    <row r="6" spans="1:11" x14ac:dyDescent="0.25">
      <c r="A6" s="1" t="s">
        <v>16</v>
      </c>
      <c r="B6">
        <v>36</v>
      </c>
      <c r="C6">
        <v>2469.12</v>
      </c>
      <c r="D6">
        <v>5</v>
      </c>
      <c r="E6" s="1" t="s">
        <v>12</v>
      </c>
      <c r="F6">
        <v>712.82</v>
      </c>
      <c r="G6">
        <v>6</v>
      </c>
      <c r="H6">
        <v>10000</v>
      </c>
      <c r="I6">
        <v>11613</v>
      </c>
      <c r="J6">
        <v>1756.3</v>
      </c>
      <c r="K6">
        <v>10</v>
      </c>
    </row>
    <row r="7" spans="1:11" x14ac:dyDescent="0.25">
      <c r="A7" s="1" t="s">
        <v>17</v>
      </c>
      <c r="B7">
        <v>37</v>
      </c>
      <c r="C7">
        <v>2571.39</v>
      </c>
      <c r="D7">
        <v>5</v>
      </c>
      <c r="E7" s="1" t="s">
        <v>12</v>
      </c>
      <c r="F7">
        <v>1017.07</v>
      </c>
      <c r="G7">
        <v>5</v>
      </c>
      <c r="H7">
        <v>10000</v>
      </c>
      <c r="I7">
        <v>13594</v>
      </c>
      <c r="J7">
        <v>1554.32</v>
      </c>
      <c r="K7">
        <v>10</v>
      </c>
    </row>
    <row r="8" spans="1:11" x14ac:dyDescent="0.25">
      <c r="A8" s="1" t="s">
        <v>18</v>
      </c>
      <c r="B8">
        <v>37</v>
      </c>
      <c r="C8">
        <v>2383.2199999999998</v>
      </c>
      <c r="D8">
        <v>6</v>
      </c>
      <c r="E8" s="1" t="s">
        <v>12</v>
      </c>
      <c r="F8">
        <v>820.01</v>
      </c>
      <c r="G8">
        <v>8</v>
      </c>
      <c r="H8">
        <v>10000</v>
      </c>
      <c r="I8">
        <v>17002</v>
      </c>
      <c r="J8">
        <v>1563.2</v>
      </c>
      <c r="K8">
        <v>10</v>
      </c>
    </row>
    <row r="9" spans="1:11" x14ac:dyDescent="0.25">
      <c r="A9" s="1" t="s">
        <v>19</v>
      </c>
      <c r="B9">
        <v>38</v>
      </c>
      <c r="C9">
        <v>2847.72</v>
      </c>
      <c r="D9">
        <v>5</v>
      </c>
      <c r="E9" s="1" t="s">
        <v>12</v>
      </c>
      <c r="F9">
        <v>894.93</v>
      </c>
      <c r="G9">
        <v>6</v>
      </c>
      <c r="H9">
        <v>10000</v>
      </c>
      <c r="I9">
        <v>12206</v>
      </c>
      <c r="J9">
        <v>1952.79</v>
      </c>
      <c r="K9">
        <v>10</v>
      </c>
    </row>
    <row r="10" spans="1:11" x14ac:dyDescent="0.25">
      <c r="A10" s="1" t="s">
        <v>20</v>
      </c>
      <c r="B10">
        <v>39</v>
      </c>
      <c r="C10">
        <v>3067.25</v>
      </c>
      <c r="D10">
        <v>5</v>
      </c>
      <c r="E10" s="1" t="s">
        <v>12</v>
      </c>
      <c r="F10">
        <v>946.67</v>
      </c>
      <c r="G10">
        <v>7</v>
      </c>
      <c r="H10">
        <v>10000</v>
      </c>
      <c r="I10">
        <v>16930</v>
      </c>
      <c r="J10">
        <v>2120.58</v>
      </c>
      <c r="K10">
        <v>10</v>
      </c>
    </row>
    <row r="11" spans="1:11" x14ac:dyDescent="0.25">
      <c r="A11" s="1" t="s">
        <v>21</v>
      </c>
      <c r="B11">
        <v>39</v>
      </c>
      <c r="C11">
        <v>3299.2</v>
      </c>
      <c r="D11">
        <v>6</v>
      </c>
      <c r="E11" s="1" t="s">
        <v>12</v>
      </c>
      <c r="F11">
        <v>1081.32</v>
      </c>
      <c r="G11">
        <v>7</v>
      </c>
      <c r="H11">
        <v>10000</v>
      </c>
      <c r="I11">
        <v>13865</v>
      </c>
      <c r="J11">
        <v>2217.88</v>
      </c>
      <c r="K11">
        <v>10</v>
      </c>
    </row>
    <row r="12" spans="1:11" x14ac:dyDescent="0.25">
      <c r="A12" s="1" t="s">
        <v>22</v>
      </c>
      <c r="B12">
        <v>44</v>
      </c>
      <c r="C12">
        <v>2522.5500000000002</v>
      </c>
      <c r="D12">
        <v>6</v>
      </c>
      <c r="E12" s="1" t="s">
        <v>12</v>
      </c>
      <c r="F12">
        <v>1012.36</v>
      </c>
      <c r="G12">
        <v>7</v>
      </c>
      <c r="H12">
        <v>10000</v>
      </c>
      <c r="I12">
        <v>18128</v>
      </c>
      <c r="J12">
        <v>1510.19</v>
      </c>
      <c r="K12">
        <v>10</v>
      </c>
    </row>
    <row r="13" spans="1:11" x14ac:dyDescent="0.25">
      <c r="A13" s="1" t="s">
        <v>23</v>
      </c>
      <c r="B13">
        <v>45</v>
      </c>
      <c r="C13">
        <v>3369.93</v>
      </c>
      <c r="D13">
        <v>6</v>
      </c>
      <c r="E13" s="1" t="s">
        <v>12</v>
      </c>
      <c r="F13">
        <v>1002.78</v>
      </c>
      <c r="G13">
        <v>7</v>
      </c>
      <c r="H13">
        <v>10000</v>
      </c>
      <c r="I13">
        <v>29685</v>
      </c>
      <c r="J13">
        <v>2367.15</v>
      </c>
      <c r="K13">
        <v>10</v>
      </c>
    </row>
    <row r="14" spans="1:11" x14ac:dyDescent="0.25">
      <c r="A14" s="1" t="s">
        <v>24</v>
      </c>
      <c r="B14">
        <v>45</v>
      </c>
      <c r="C14">
        <v>2743.08</v>
      </c>
      <c r="D14">
        <v>7</v>
      </c>
      <c r="E14" s="1" t="s">
        <v>12</v>
      </c>
      <c r="F14">
        <v>1118</v>
      </c>
      <c r="G14">
        <v>9</v>
      </c>
      <c r="H14">
        <v>10000</v>
      </c>
      <c r="I14">
        <v>21971</v>
      </c>
      <c r="J14">
        <v>1625.08</v>
      </c>
      <c r="K14">
        <v>10</v>
      </c>
    </row>
    <row r="15" spans="1:11" x14ac:dyDescent="0.25">
      <c r="A15" s="1" t="s">
        <v>25</v>
      </c>
      <c r="B15">
        <v>46</v>
      </c>
      <c r="C15">
        <v>3563.25</v>
      </c>
      <c r="D15">
        <v>7</v>
      </c>
      <c r="E15" s="1" t="s">
        <v>12</v>
      </c>
      <c r="F15">
        <v>1140.4100000000001</v>
      </c>
      <c r="G15">
        <v>7</v>
      </c>
      <c r="H15">
        <v>10000</v>
      </c>
      <c r="I15">
        <v>23920</v>
      </c>
      <c r="J15">
        <v>2422.83</v>
      </c>
      <c r="K15">
        <v>10</v>
      </c>
    </row>
    <row r="16" spans="1:11" x14ac:dyDescent="0.25">
      <c r="A16" s="1" t="s">
        <v>26</v>
      </c>
      <c r="B16">
        <v>53</v>
      </c>
      <c r="C16">
        <v>3691.54</v>
      </c>
      <c r="D16">
        <v>7</v>
      </c>
      <c r="E16" s="1" t="s">
        <v>12</v>
      </c>
      <c r="F16">
        <v>1120.28</v>
      </c>
      <c r="G16">
        <v>7</v>
      </c>
      <c r="H16">
        <v>10000</v>
      </c>
      <c r="I16">
        <v>48370</v>
      </c>
      <c r="J16">
        <v>2571.2600000000002</v>
      </c>
      <c r="K16">
        <v>10</v>
      </c>
    </row>
    <row r="17" spans="1:11" x14ac:dyDescent="0.25">
      <c r="A17" s="1" t="s">
        <v>27</v>
      </c>
      <c r="B17">
        <v>54</v>
      </c>
      <c r="C17">
        <v>3958.79</v>
      </c>
      <c r="D17">
        <v>7</v>
      </c>
      <c r="E17" s="1" t="s">
        <v>12</v>
      </c>
      <c r="F17">
        <v>1170.8900000000001</v>
      </c>
      <c r="G17">
        <v>8</v>
      </c>
      <c r="H17">
        <v>10000</v>
      </c>
      <c r="I17">
        <v>47513</v>
      </c>
      <c r="J17">
        <v>2787.89</v>
      </c>
      <c r="K17">
        <v>10</v>
      </c>
    </row>
    <row r="18" spans="1:11" x14ac:dyDescent="0.25">
      <c r="A18" s="1" t="s">
        <v>28</v>
      </c>
      <c r="B18">
        <v>55</v>
      </c>
      <c r="C18">
        <v>4373.49</v>
      </c>
      <c r="D18">
        <v>9</v>
      </c>
      <c r="E18" s="1" t="s">
        <v>12</v>
      </c>
      <c r="F18">
        <v>1433.98</v>
      </c>
      <c r="G18">
        <v>9</v>
      </c>
      <c r="H18">
        <v>10000</v>
      </c>
      <c r="I18">
        <v>48617</v>
      </c>
      <c r="J18">
        <v>2939.51</v>
      </c>
      <c r="K18">
        <v>10</v>
      </c>
    </row>
    <row r="19" spans="1:11" x14ac:dyDescent="0.25">
      <c r="A19" s="1" t="s">
        <v>29</v>
      </c>
      <c r="B19">
        <v>60</v>
      </c>
      <c r="C19">
        <v>4011.92</v>
      </c>
      <c r="D19">
        <v>9</v>
      </c>
      <c r="E19" s="1" t="s">
        <v>12</v>
      </c>
      <c r="F19">
        <v>1552.91</v>
      </c>
      <c r="G19">
        <v>10</v>
      </c>
      <c r="H19">
        <v>10000</v>
      </c>
      <c r="I19">
        <v>52262</v>
      </c>
      <c r="J19">
        <v>2459.0100000000002</v>
      </c>
      <c r="K19">
        <v>10</v>
      </c>
    </row>
    <row r="20" spans="1:11" x14ac:dyDescent="0.25">
      <c r="A20" s="1" t="s">
        <v>30</v>
      </c>
      <c r="B20">
        <v>61</v>
      </c>
      <c r="C20">
        <v>4218.7</v>
      </c>
      <c r="D20">
        <v>9</v>
      </c>
      <c r="E20" s="1" t="s">
        <v>12</v>
      </c>
      <c r="F20">
        <v>1456.68</v>
      </c>
      <c r="G20">
        <v>11</v>
      </c>
      <c r="H20">
        <v>10000</v>
      </c>
      <c r="I20">
        <v>35643</v>
      </c>
      <c r="J20">
        <v>2762.02</v>
      </c>
      <c r="K20">
        <v>10</v>
      </c>
    </row>
    <row r="21" spans="1:11" x14ac:dyDescent="0.25">
      <c r="A21" s="1" t="s">
        <v>31</v>
      </c>
      <c r="B21">
        <v>62</v>
      </c>
      <c r="C21">
        <v>4375.6499999999996</v>
      </c>
      <c r="D21">
        <v>8</v>
      </c>
      <c r="E21" s="1" t="s">
        <v>12</v>
      </c>
      <c r="F21">
        <v>1423.6</v>
      </c>
      <c r="G21">
        <v>10</v>
      </c>
      <c r="H21">
        <v>10000</v>
      </c>
      <c r="I21">
        <v>50084</v>
      </c>
      <c r="J21">
        <v>2952.05</v>
      </c>
      <c r="K21">
        <v>10</v>
      </c>
    </row>
    <row r="22" spans="1:11" x14ac:dyDescent="0.25">
      <c r="A22" s="1" t="s">
        <v>32</v>
      </c>
      <c r="B22">
        <v>63</v>
      </c>
      <c r="C22">
        <v>4751.67</v>
      </c>
      <c r="D22">
        <v>10</v>
      </c>
      <c r="E22" s="1" t="s">
        <v>12</v>
      </c>
      <c r="F22">
        <v>1641.52</v>
      </c>
      <c r="G22">
        <v>11</v>
      </c>
      <c r="H22">
        <v>10000</v>
      </c>
      <c r="I22">
        <v>38489</v>
      </c>
      <c r="J22">
        <v>3110.15</v>
      </c>
      <c r="K22">
        <v>10</v>
      </c>
    </row>
    <row r="23" spans="1:11" x14ac:dyDescent="0.25">
      <c r="A23" s="1" t="s">
        <v>33</v>
      </c>
      <c r="B23">
        <v>64</v>
      </c>
      <c r="C23">
        <v>3783.12</v>
      </c>
      <c r="D23">
        <v>9</v>
      </c>
      <c r="E23" s="1" t="s">
        <v>12</v>
      </c>
      <c r="F23">
        <v>1175.1500000000001</v>
      </c>
      <c r="G23">
        <v>10</v>
      </c>
      <c r="H23">
        <v>10000</v>
      </c>
      <c r="I23">
        <v>58983</v>
      </c>
      <c r="J23">
        <v>2607.98</v>
      </c>
      <c r="K23">
        <v>10</v>
      </c>
    </row>
    <row r="24" spans="1:11" x14ac:dyDescent="0.25">
      <c r="A24" s="1" t="s">
        <v>34</v>
      </c>
      <c r="B24">
        <v>65</v>
      </c>
      <c r="C24">
        <v>4731.0600000000004</v>
      </c>
      <c r="D24">
        <v>9</v>
      </c>
      <c r="E24" s="1" t="s">
        <v>12</v>
      </c>
      <c r="F24">
        <v>1630.3</v>
      </c>
      <c r="G24">
        <v>10</v>
      </c>
      <c r="H24">
        <v>10000</v>
      </c>
      <c r="I24">
        <v>43006</v>
      </c>
      <c r="J24">
        <v>3100.76</v>
      </c>
      <c r="K24">
        <v>10</v>
      </c>
    </row>
    <row r="25" spans="1:11" x14ac:dyDescent="0.25">
      <c r="A25" s="1" t="s">
        <v>35</v>
      </c>
      <c r="B25">
        <v>69</v>
      </c>
      <c r="C25">
        <v>6589.97</v>
      </c>
      <c r="D25">
        <v>9</v>
      </c>
      <c r="E25" s="1" t="s">
        <v>12</v>
      </c>
      <c r="F25">
        <v>1859.36</v>
      </c>
      <c r="G25">
        <v>10</v>
      </c>
      <c r="H25">
        <v>10000</v>
      </c>
      <c r="I25">
        <v>52880</v>
      </c>
      <c r="J25">
        <v>4730.6099999999997</v>
      </c>
      <c r="K25">
        <v>10</v>
      </c>
    </row>
    <row r="26" spans="1:11" x14ac:dyDescent="0.25">
      <c r="A26" s="1" t="s">
        <v>36</v>
      </c>
      <c r="B26">
        <v>80</v>
      </c>
      <c r="C26">
        <v>6192.09</v>
      </c>
      <c r="D26">
        <v>10</v>
      </c>
      <c r="E26" s="1" t="s">
        <v>12</v>
      </c>
      <c r="F26">
        <v>1812.77</v>
      </c>
      <c r="G26">
        <v>12</v>
      </c>
      <c r="H26">
        <v>10000</v>
      </c>
      <c r="I26">
        <v>88262</v>
      </c>
      <c r="J26">
        <v>4379.32</v>
      </c>
      <c r="K26">
        <v>10</v>
      </c>
    </row>
    <row r="27" spans="1:11" x14ac:dyDescent="0.25">
      <c r="A27" s="1" t="s">
        <v>37</v>
      </c>
      <c r="B27">
        <v>101</v>
      </c>
      <c r="C27">
        <v>6759.96</v>
      </c>
      <c r="D27">
        <v>10</v>
      </c>
      <c r="E27" s="1" t="s">
        <v>12</v>
      </c>
      <c r="F27">
        <v>1564.01</v>
      </c>
      <c r="G27">
        <v>12</v>
      </c>
      <c r="H27">
        <v>10000</v>
      </c>
      <c r="I27">
        <v>194978</v>
      </c>
      <c r="J27">
        <v>5195.95</v>
      </c>
      <c r="K27">
        <v>10</v>
      </c>
    </row>
    <row r="28" spans="1:11" x14ac:dyDescent="0.25">
      <c r="A28" s="1" t="s">
        <v>38</v>
      </c>
      <c r="B28">
        <v>101</v>
      </c>
      <c r="C28">
        <v>7181.93</v>
      </c>
      <c r="D28">
        <v>10</v>
      </c>
      <c r="E28" s="1" t="s">
        <v>12</v>
      </c>
      <c r="F28">
        <v>1499.37</v>
      </c>
      <c r="G28">
        <v>10</v>
      </c>
      <c r="H28">
        <v>10000</v>
      </c>
      <c r="I28">
        <v>155194</v>
      </c>
      <c r="J28">
        <v>5682.56</v>
      </c>
      <c r="K28">
        <v>10</v>
      </c>
    </row>
    <row r="29" spans="1:11" x14ac:dyDescent="0.25">
      <c r="A29" s="1" t="s">
        <v>39</v>
      </c>
      <c r="B29">
        <v>101</v>
      </c>
      <c r="C29">
        <v>7158.59</v>
      </c>
      <c r="D29">
        <v>8</v>
      </c>
      <c r="E29" s="1" t="s">
        <v>12</v>
      </c>
      <c r="F29">
        <v>1381.84</v>
      </c>
      <c r="G29">
        <v>10</v>
      </c>
      <c r="H29">
        <v>10000</v>
      </c>
      <c r="I29">
        <v>215406</v>
      </c>
      <c r="J29">
        <v>5776.75</v>
      </c>
      <c r="K29">
        <v>10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A9DB-D4A4-4339-B39A-41AC7DB53666}">
  <dimension ref="A1:K29"/>
  <sheetViews>
    <sheetView workbookViewId="0">
      <selection activeCell="K2" activeCellId="3" sqref="A2:A29 D2:D29 G2:G29 K2:K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2520.79</v>
      </c>
      <c r="D2">
        <v>5</v>
      </c>
      <c r="E2" s="1" t="s">
        <v>12</v>
      </c>
      <c r="F2">
        <v>835.18</v>
      </c>
      <c r="G2">
        <v>6</v>
      </c>
      <c r="H2">
        <v>10000</v>
      </c>
      <c r="I2">
        <v>19621</v>
      </c>
      <c r="J2">
        <v>1685.61</v>
      </c>
      <c r="K2">
        <v>20</v>
      </c>
    </row>
    <row r="3" spans="1:11" x14ac:dyDescent="0.25">
      <c r="A3" s="1" t="s">
        <v>13</v>
      </c>
      <c r="B3">
        <v>33</v>
      </c>
      <c r="C3">
        <v>2565.5100000000002</v>
      </c>
      <c r="D3">
        <v>5</v>
      </c>
      <c r="E3" s="1" t="s">
        <v>12</v>
      </c>
      <c r="F3">
        <v>783.63</v>
      </c>
      <c r="G3">
        <v>6</v>
      </c>
      <c r="H3">
        <v>10000</v>
      </c>
      <c r="I3">
        <v>14729</v>
      </c>
      <c r="J3">
        <v>1781.89</v>
      </c>
      <c r="K3">
        <v>20</v>
      </c>
    </row>
    <row r="4" spans="1:11" x14ac:dyDescent="0.25">
      <c r="A4" s="1" t="s">
        <v>14</v>
      </c>
      <c r="B4">
        <v>33</v>
      </c>
      <c r="C4">
        <v>2245.83</v>
      </c>
      <c r="D4">
        <v>6</v>
      </c>
      <c r="E4" s="1" t="s">
        <v>12</v>
      </c>
      <c r="F4">
        <v>941.14</v>
      </c>
      <c r="G4">
        <v>7</v>
      </c>
      <c r="H4">
        <v>10000</v>
      </c>
      <c r="I4">
        <v>15698</v>
      </c>
      <c r="J4">
        <v>1304.69</v>
      </c>
      <c r="K4">
        <v>20</v>
      </c>
    </row>
    <row r="5" spans="1:11" x14ac:dyDescent="0.25">
      <c r="A5" s="1" t="s">
        <v>15</v>
      </c>
      <c r="B5">
        <v>34</v>
      </c>
      <c r="C5">
        <v>2732.7</v>
      </c>
      <c r="D5">
        <v>5</v>
      </c>
      <c r="E5" s="1" t="s">
        <v>12</v>
      </c>
      <c r="F5">
        <v>808.11</v>
      </c>
      <c r="G5">
        <v>7</v>
      </c>
      <c r="H5">
        <v>10000</v>
      </c>
      <c r="I5">
        <v>22410</v>
      </c>
      <c r="J5">
        <v>1924.6</v>
      </c>
      <c r="K5">
        <v>20</v>
      </c>
    </row>
    <row r="6" spans="1:11" x14ac:dyDescent="0.25">
      <c r="A6" s="1" t="s">
        <v>16</v>
      </c>
      <c r="B6">
        <v>36</v>
      </c>
      <c r="C6">
        <v>2879.87</v>
      </c>
      <c r="D6">
        <v>5</v>
      </c>
      <c r="E6" s="1" t="s">
        <v>12</v>
      </c>
      <c r="F6">
        <v>941.06</v>
      </c>
      <c r="G6">
        <v>5</v>
      </c>
      <c r="H6">
        <v>10000</v>
      </c>
      <c r="I6">
        <v>18548</v>
      </c>
      <c r="J6">
        <v>1938.81</v>
      </c>
      <c r="K6">
        <v>20</v>
      </c>
    </row>
    <row r="7" spans="1:11" x14ac:dyDescent="0.25">
      <c r="A7" s="1" t="s">
        <v>17</v>
      </c>
      <c r="B7">
        <v>37</v>
      </c>
      <c r="C7">
        <v>3474.45</v>
      </c>
      <c r="D7">
        <v>5</v>
      </c>
      <c r="E7" s="1" t="s">
        <v>12</v>
      </c>
      <c r="F7">
        <v>1009.15</v>
      </c>
      <c r="G7">
        <v>5</v>
      </c>
      <c r="H7">
        <v>10000</v>
      </c>
      <c r="I7">
        <v>27538</v>
      </c>
      <c r="J7">
        <v>2465.3000000000002</v>
      </c>
      <c r="K7">
        <v>20</v>
      </c>
    </row>
    <row r="8" spans="1:11" x14ac:dyDescent="0.25">
      <c r="A8" s="1" t="s">
        <v>18</v>
      </c>
      <c r="B8">
        <v>37</v>
      </c>
      <c r="C8">
        <v>2416.54</v>
      </c>
      <c r="D8">
        <v>6</v>
      </c>
      <c r="E8" s="1" t="s">
        <v>12</v>
      </c>
      <c r="F8">
        <v>858.27</v>
      </c>
      <c r="G8">
        <v>7</v>
      </c>
      <c r="H8">
        <v>10000</v>
      </c>
      <c r="I8">
        <v>27421</v>
      </c>
      <c r="J8">
        <v>1558.27</v>
      </c>
      <c r="K8">
        <v>20</v>
      </c>
    </row>
    <row r="9" spans="1:11" x14ac:dyDescent="0.25">
      <c r="A9" s="1" t="s">
        <v>19</v>
      </c>
      <c r="B9">
        <v>38</v>
      </c>
      <c r="C9">
        <v>3110.38</v>
      </c>
      <c r="D9">
        <v>5</v>
      </c>
      <c r="E9" s="1" t="s">
        <v>12</v>
      </c>
      <c r="F9">
        <v>1034.6400000000001</v>
      </c>
      <c r="G9">
        <v>5</v>
      </c>
      <c r="H9">
        <v>10000</v>
      </c>
      <c r="I9">
        <v>25643</v>
      </c>
      <c r="J9">
        <v>2075.7399999999998</v>
      </c>
      <c r="K9">
        <v>20</v>
      </c>
    </row>
    <row r="10" spans="1:11" x14ac:dyDescent="0.25">
      <c r="A10" s="1" t="s">
        <v>20</v>
      </c>
      <c r="B10">
        <v>39</v>
      </c>
      <c r="C10">
        <v>2670.96</v>
      </c>
      <c r="D10">
        <v>5</v>
      </c>
      <c r="E10" s="1" t="s">
        <v>12</v>
      </c>
      <c r="F10">
        <v>1059.4000000000001</v>
      </c>
      <c r="G10">
        <v>5</v>
      </c>
      <c r="H10">
        <v>10000</v>
      </c>
      <c r="I10">
        <v>28806</v>
      </c>
      <c r="J10">
        <v>1611.56</v>
      </c>
      <c r="K10">
        <v>20</v>
      </c>
    </row>
    <row r="11" spans="1:11" x14ac:dyDescent="0.25">
      <c r="A11" s="1" t="s">
        <v>21</v>
      </c>
      <c r="B11">
        <v>39</v>
      </c>
      <c r="C11">
        <v>3577.15</v>
      </c>
      <c r="D11">
        <v>6</v>
      </c>
      <c r="E11" s="1" t="s">
        <v>12</v>
      </c>
      <c r="F11">
        <v>978.09</v>
      </c>
      <c r="G11">
        <v>7</v>
      </c>
      <c r="H11">
        <v>10000</v>
      </c>
      <c r="I11">
        <v>25720</v>
      </c>
      <c r="J11">
        <v>2599.06</v>
      </c>
      <c r="K11">
        <v>20</v>
      </c>
    </row>
    <row r="12" spans="1:11" x14ac:dyDescent="0.25">
      <c r="A12" s="1" t="s">
        <v>22</v>
      </c>
      <c r="B12">
        <v>44</v>
      </c>
      <c r="C12">
        <v>3120.79</v>
      </c>
      <c r="D12">
        <v>6</v>
      </c>
      <c r="E12" s="1" t="s">
        <v>12</v>
      </c>
      <c r="F12">
        <v>1073.3499999999999</v>
      </c>
      <c r="G12">
        <v>8</v>
      </c>
      <c r="H12">
        <v>10000</v>
      </c>
      <c r="I12">
        <v>38600</v>
      </c>
      <c r="J12">
        <v>2047.44</v>
      </c>
      <c r="K12">
        <v>20</v>
      </c>
    </row>
    <row r="13" spans="1:11" x14ac:dyDescent="0.25">
      <c r="A13" s="1" t="s">
        <v>23</v>
      </c>
      <c r="B13">
        <v>45</v>
      </c>
      <c r="C13">
        <v>3567.37</v>
      </c>
      <c r="D13">
        <v>6</v>
      </c>
      <c r="E13" s="1" t="s">
        <v>12</v>
      </c>
      <c r="F13">
        <v>1027.8599999999999</v>
      </c>
      <c r="G13">
        <v>8</v>
      </c>
      <c r="H13">
        <v>10000</v>
      </c>
      <c r="I13">
        <v>39650</v>
      </c>
      <c r="J13">
        <v>2539.5100000000002</v>
      </c>
      <c r="K13">
        <v>20</v>
      </c>
    </row>
    <row r="14" spans="1:11" x14ac:dyDescent="0.25">
      <c r="A14" s="1" t="s">
        <v>24</v>
      </c>
      <c r="B14">
        <v>45</v>
      </c>
      <c r="C14">
        <v>2781.36</v>
      </c>
      <c r="D14">
        <v>7</v>
      </c>
      <c r="E14" s="1" t="s">
        <v>12</v>
      </c>
      <c r="F14">
        <v>1108.99</v>
      </c>
      <c r="G14">
        <v>8</v>
      </c>
      <c r="H14">
        <v>10000</v>
      </c>
      <c r="I14">
        <v>36344</v>
      </c>
      <c r="J14">
        <v>1672.37</v>
      </c>
      <c r="K14">
        <v>20</v>
      </c>
    </row>
    <row r="15" spans="1:11" x14ac:dyDescent="0.25">
      <c r="A15" s="1" t="s">
        <v>25</v>
      </c>
      <c r="B15">
        <v>46</v>
      </c>
      <c r="C15">
        <v>3516.29</v>
      </c>
      <c r="D15">
        <v>7</v>
      </c>
      <c r="E15" s="1" t="s">
        <v>12</v>
      </c>
      <c r="F15">
        <v>1067.3699999999999</v>
      </c>
      <c r="G15">
        <v>8</v>
      </c>
      <c r="H15">
        <v>10000</v>
      </c>
      <c r="I15">
        <v>38274</v>
      </c>
      <c r="J15">
        <v>2448.92</v>
      </c>
      <c r="K15">
        <v>20</v>
      </c>
    </row>
    <row r="16" spans="1:11" x14ac:dyDescent="0.25">
      <c r="A16" s="1" t="s">
        <v>26</v>
      </c>
      <c r="B16">
        <v>53</v>
      </c>
      <c r="C16">
        <v>4178.6099999999997</v>
      </c>
      <c r="D16">
        <v>7</v>
      </c>
      <c r="E16" s="1" t="s">
        <v>12</v>
      </c>
      <c r="F16">
        <v>1288.24</v>
      </c>
      <c r="G16">
        <v>7</v>
      </c>
      <c r="H16">
        <v>10000</v>
      </c>
      <c r="I16">
        <v>49931</v>
      </c>
      <c r="J16">
        <v>2890.37</v>
      </c>
      <c r="K16">
        <v>20</v>
      </c>
    </row>
    <row r="17" spans="1:11" x14ac:dyDescent="0.25">
      <c r="A17" s="1" t="s">
        <v>27</v>
      </c>
      <c r="B17">
        <v>54</v>
      </c>
      <c r="C17">
        <v>4534.92</v>
      </c>
      <c r="D17">
        <v>7</v>
      </c>
      <c r="E17" s="1" t="s">
        <v>12</v>
      </c>
      <c r="F17">
        <v>1313.7</v>
      </c>
      <c r="G17">
        <v>10</v>
      </c>
      <c r="H17">
        <v>10000</v>
      </c>
      <c r="I17">
        <v>48323</v>
      </c>
      <c r="J17">
        <v>3221.22</v>
      </c>
      <c r="K17">
        <v>20</v>
      </c>
    </row>
    <row r="18" spans="1:11" x14ac:dyDescent="0.25">
      <c r="A18" s="1" t="s">
        <v>28</v>
      </c>
      <c r="B18">
        <v>55</v>
      </c>
      <c r="C18">
        <v>4145.62</v>
      </c>
      <c r="D18">
        <v>9</v>
      </c>
      <c r="E18" s="1" t="s">
        <v>12</v>
      </c>
      <c r="F18">
        <v>1445.81</v>
      </c>
      <c r="G18">
        <v>9</v>
      </c>
      <c r="H18">
        <v>10000</v>
      </c>
      <c r="I18">
        <v>50496</v>
      </c>
      <c r="J18">
        <v>2699.81</v>
      </c>
      <c r="K18">
        <v>20</v>
      </c>
    </row>
    <row r="19" spans="1:11" x14ac:dyDescent="0.25">
      <c r="A19" s="1" t="s">
        <v>29</v>
      </c>
      <c r="B19">
        <v>60</v>
      </c>
      <c r="C19">
        <v>6105.22</v>
      </c>
      <c r="D19">
        <v>9</v>
      </c>
      <c r="E19" s="1" t="s">
        <v>12</v>
      </c>
      <c r="F19">
        <v>1692.21</v>
      </c>
      <c r="G19">
        <v>11</v>
      </c>
      <c r="H19">
        <v>10000</v>
      </c>
      <c r="I19">
        <v>73637</v>
      </c>
      <c r="J19">
        <v>4413.01</v>
      </c>
      <c r="K19">
        <v>20</v>
      </c>
    </row>
    <row r="20" spans="1:11" x14ac:dyDescent="0.25">
      <c r="A20" s="1" t="s">
        <v>30</v>
      </c>
      <c r="B20">
        <v>61</v>
      </c>
      <c r="C20">
        <v>4576.92</v>
      </c>
      <c r="D20">
        <v>9</v>
      </c>
      <c r="E20" s="1" t="s">
        <v>12</v>
      </c>
      <c r="F20">
        <v>1648.4</v>
      </c>
      <c r="G20">
        <v>10</v>
      </c>
      <c r="H20">
        <v>10000</v>
      </c>
      <c r="I20">
        <v>57884</v>
      </c>
      <c r="J20">
        <v>2928.52</v>
      </c>
      <c r="K20">
        <v>20</v>
      </c>
    </row>
    <row r="21" spans="1:11" x14ac:dyDescent="0.25">
      <c r="A21" s="1" t="s">
        <v>31</v>
      </c>
      <c r="B21">
        <v>62</v>
      </c>
      <c r="C21">
        <v>4914.43</v>
      </c>
      <c r="D21">
        <v>8</v>
      </c>
      <c r="E21" s="1" t="s">
        <v>12</v>
      </c>
      <c r="F21">
        <v>1473.8</v>
      </c>
      <c r="G21">
        <v>9</v>
      </c>
      <c r="H21">
        <v>10000</v>
      </c>
      <c r="I21">
        <v>105019</v>
      </c>
      <c r="J21">
        <v>3440.63</v>
      </c>
      <c r="K21">
        <v>20</v>
      </c>
    </row>
    <row r="22" spans="1:11" x14ac:dyDescent="0.25">
      <c r="A22" s="1" t="s">
        <v>32</v>
      </c>
      <c r="B22">
        <v>63</v>
      </c>
      <c r="C22">
        <v>5310.72</v>
      </c>
      <c r="D22">
        <v>10</v>
      </c>
      <c r="E22" s="1" t="s">
        <v>12</v>
      </c>
      <c r="F22">
        <v>1687.57</v>
      </c>
      <c r="G22">
        <v>11</v>
      </c>
      <c r="H22">
        <v>10000</v>
      </c>
      <c r="I22">
        <v>91837</v>
      </c>
      <c r="J22">
        <v>3623.15</v>
      </c>
      <c r="K22">
        <v>20</v>
      </c>
    </row>
    <row r="23" spans="1:11" x14ac:dyDescent="0.25">
      <c r="A23" s="1" t="s">
        <v>33</v>
      </c>
      <c r="B23">
        <v>64</v>
      </c>
      <c r="C23">
        <v>3850.27</v>
      </c>
      <c r="D23">
        <v>9</v>
      </c>
      <c r="E23" s="1" t="s">
        <v>12</v>
      </c>
      <c r="F23">
        <v>1233.03</v>
      </c>
      <c r="G23">
        <v>11</v>
      </c>
      <c r="H23">
        <v>10000</v>
      </c>
      <c r="I23">
        <v>90984</v>
      </c>
      <c r="J23">
        <v>2617.2399999999998</v>
      </c>
      <c r="K23">
        <v>20</v>
      </c>
    </row>
    <row r="24" spans="1:11" x14ac:dyDescent="0.25">
      <c r="A24" s="1" t="s">
        <v>34</v>
      </c>
      <c r="B24">
        <v>65</v>
      </c>
      <c r="C24">
        <v>5216</v>
      </c>
      <c r="D24">
        <v>9</v>
      </c>
      <c r="E24" s="1" t="s">
        <v>12</v>
      </c>
      <c r="F24">
        <v>1580.65</v>
      </c>
      <c r="G24">
        <v>10</v>
      </c>
      <c r="H24">
        <v>10000</v>
      </c>
      <c r="I24">
        <v>71135</v>
      </c>
      <c r="J24">
        <v>3635.35</v>
      </c>
      <c r="K24">
        <v>20</v>
      </c>
    </row>
    <row r="25" spans="1:11" x14ac:dyDescent="0.25">
      <c r="A25" s="1" t="s">
        <v>35</v>
      </c>
      <c r="B25">
        <v>69</v>
      </c>
      <c r="C25">
        <v>6497.19</v>
      </c>
      <c r="D25">
        <v>9</v>
      </c>
      <c r="E25" s="1" t="s">
        <v>12</v>
      </c>
      <c r="F25">
        <v>1676.71</v>
      </c>
      <c r="G25">
        <v>9</v>
      </c>
      <c r="H25">
        <v>10000</v>
      </c>
      <c r="I25">
        <v>110199</v>
      </c>
      <c r="J25">
        <v>4820.49</v>
      </c>
      <c r="K25">
        <v>20</v>
      </c>
    </row>
    <row r="26" spans="1:11" x14ac:dyDescent="0.25">
      <c r="A26" s="1" t="s">
        <v>36</v>
      </c>
      <c r="B26">
        <v>80</v>
      </c>
      <c r="C26">
        <v>5784.72</v>
      </c>
      <c r="D26">
        <v>10</v>
      </c>
      <c r="E26" s="1" t="s">
        <v>12</v>
      </c>
      <c r="F26">
        <v>1722.51</v>
      </c>
      <c r="G26">
        <v>13</v>
      </c>
      <c r="H26">
        <v>10000</v>
      </c>
      <c r="I26">
        <v>122043</v>
      </c>
      <c r="J26">
        <v>4062.21</v>
      </c>
      <c r="K26">
        <v>20</v>
      </c>
    </row>
    <row r="27" spans="1:11" x14ac:dyDescent="0.25">
      <c r="A27" s="1" t="s">
        <v>37</v>
      </c>
      <c r="B27">
        <v>101</v>
      </c>
      <c r="C27">
        <v>5950.77</v>
      </c>
      <c r="D27">
        <v>10</v>
      </c>
      <c r="E27" s="1" t="s">
        <v>12</v>
      </c>
      <c r="F27">
        <v>1243.8</v>
      </c>
      <c r="G27">
        <v>11</v>
      </c>
      <c r="H27">
        <v>10000</v>
      </c>
      <c r="I27">
        <v>211749</v>
      </c>
      <c r="J27">
        <v>4706.97</v>
      </c>
      <c r="K27">
        <v>20</v>
      </c>
    </row>
    <row r="28" spans="1:11" x14ac:dyDescent="0.25">
      <c r="A28" s="1" t="s">
        <v>38</v>
      </c>
      <c r="B28">
        <v>101</v>
      </c>
      <c r="C28">
        <v>6685.66</v>
      </c>
      <c r="D28">
        <v>10</v>
      </c>
      <c r="E28" s="1" t="s">
        <v>12</v>
      </c>
      <c r="F28">
        <v>1357.81</v>
      </c>
      <c r="G28">
        <v>10</v>
      </c>
      <c r="H28">
        <v>10000</v>
      </c>
      <c r="I28">
        <v>144298</v>
      </c>
      <c r="J28">
        <v>5327.85</v>
      </c>
      <c r="K28">
        <v>20</v>
      </c>
    </row>
    <row r="29" spans="1:11" x14ac:dyDescent="0.25">
      <c r="A29" s="1" t="s">
        <v>39</v>
      </c>
      <c r="B29">
        <v>101</v>
      </c>
      <c r="C29">
        <v>5090.72</v>
      </c>
      <c r="D29">
        <v>8</v>
      </c>
      <c r="E29" s="1" t="s">
        <v>12</v>
      </c>
      <c r="F29">
        <v>987.97</v>
      </c>
      <c r="G29">
        <v>10</v>
      </c>
      <c r="H29">
        <v>10000</v>
      </c>
      <c r="I29">
        <v>449753</v>
      </c>
      <c r="J29">
        <v>4102.74</v>
      </c>
      <c r="K29">
        <v>20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8C45-BDAF-4B85-8901-C0FA665C4936}">
  <dimension ref="A1:K29"/>
  <sheetViews>
    <sheetView workbookViewId="0">
      <selection activeCell="K2" activeCellId="3" sqref="A2:A29 D2:D29 G2:G29 K2:K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3033.12</v>
      </c>
      <c r="D2">
        <v>5</v>
      </c>
      <c r="E2" s="1" t="s">
        <v>12</v>
      </c>
      <c r="F2">
        <v>914.12</v>
      </c>
      <c r="G2">
        <v>6</v>
      </c>
      <c r="H2">
        <v>10000</v>
      </c>
      <c r="I2">
        <v>25035</v>
      </c>
      <c r="J2">
        <v>2119</v>
      </c>
      <c r="K2">
        <v>30</v>
      </c>
    </row>
    <row r="3" spans="1:11" x14ac:dyDescent="0.25">
      <c r="A3" s="1" t="s">
        <v>13</v>
      </c>
      <c r="B3">
        <v>33</v>
      </c>
      <c r="C3">
        <v>2803.7</v>
      </c>
      <c r="D3">
        <v>5</v>
      </c>
      <c r="E3" s="1" t="s">
        <v>12</v>
      </c>
      <c r="F3">
        <v>891.66</v>
      </c>
      <c r="G3">
        <v>6</v>
      </c>
      <c r="H3">
        <v>10000</v>
      </c>
      <c r="I3">
        <v>24479</v>
      </c>
      <c r="J3">
        <v>1912.03</v>
      </c>
      <c r="K3">
        <v>30</v>
      </c>
    </row>
    <row r="4" spans="1:11" x14ac:dyDescent="0.25">
      <c r="A4" s="1" t="s">
        <v>14</v>
      </c>
      <c r="B4">
        <v>33</v>
      </c>
      <c r="C4">
        <v>1872.58</v>
      </c>
      <c r="D4">
        <v>6</v>
      </c>
      <c r="E4" s="1" t="s">
        <v>12</v>
      </c>
      <c r="F4">
        <v>781.49</v>
      </c>
      <c r="G4">
        <v>7</v>
      </c>
      <c r="H4">
        <v>10000</v>
      </c>
      <c r="I4">
        <v>18258</v>
      </c>
      <c r="J4">
        <v>1091.0899999999999</v>
      </c>
      <c r="K4">
        <v>30</v>
      </c>
    </row>
    <row r="5" spans="1:11" x14ac:dyDescent="0.25">
      <c r="A5" s="1" t="s">
        <v>15</v>
      </c>
      <c r="B5">
        <v>34</v>
      </c>
      <c r="C5">
        <v>2036.2</v>
      </c>
      <c r="D5">
        <v>5</v>
      </c>
      <c r="E5" s="1" t="s">
        <v>12</v>
      </c>
      <c r="F5">
        <v>729.62</v>
      </c>
      <c r="G5">
        <v>6</v>
      </c>
      <c r="H5">
        <v>10000</v>
      </c>
      <c r="I5">
        <v>19258</v>
      </c>
      <c r="J5">
        <v>1306.58</v>
      </c>
      <c r="K5">
        <v>30</v>
      </c>
    </row>
    <row r="6" spans="1:11" x14ac:dyDescent="0.25">
      <c r="A6" s="1" t="s">
        <v>16</v>
      </c>
      <c r="B6">
        <v>36</v>
      </c>
      <c r="C6">
        <v>2874.12</v>
      </c>
      <c r="D6">
        <v>5</v>
      </c>
      <c r="E6" s="1" t="s">
        <v>12</v>
      </c>
      <c r="F6">
        <v>768.74</v>
      </c>
      <c r="G6">
        <v>6</v>
      </c>
      <c r="H6">
        <v>10000</v>
      </c>
      <c r="I6">
        <v>29982</v>
      </c>
      <c r="J6">
        <v>2105.38</v>
      </c>
      <c r="K6">
        <v>30</v>
      </c>
    </row>
    <row r="7" spans="1:11" x14ac:dyDescent="0.25">
      <c r="A7" s="1" t="s">
        <v>17</v>
      </c>
      <c r="B7">
        <v>37</v>
      </c>
      <c r="C7">
        <v>3025.6</v>
      </c>
      <c r="D7">
        <v>5</v>
      </c>
      <c r="E7" s="1" t="s">
        <v>12</v>
      </c>
      <c r="F7">
        <v>786.58</v>
      </c>
      <c r="G7">
        <v>5</v>
      </c>
      <c r="H7">
        <v>10000</v>
      </c>
      <c r="I7">
        <v>23359</v>
      </c>
      <c r="J7">
        <v>2239.02</v>
      </c>
      <c r="K7">
        <v>30</v>
      </c>
    </row>
    <row r="8" spans="1:11" x14ac:dyDescent="0.25">
      <c r="A8" s="1" t="s">
        <v>18</v>
      </c>
      <c r="B8">
        <v>37</v>
      </c>
      <c r="C8">
        <v>2541.8200000000002</v>
      </c>
      <c r="D8">
        <v>6</v>
      </c>
      <c r="E8" s="1" t="s">
        <v>12</v>
      </c>
      <c r="F8">
        <v>998.96</v>
      </c>
      <c r="G8">
        <v>8</v>
      </c>
      <c r="H8">
        <v>10000</v>
      </c>
      <c r="I8">
        <v>29762</v>
      </c>
      <c r="J8">
        <v>1542.85</v>
      </c>
      <c r="K8">
        <v>30</v>
      </c>
    </row>
    <row r="9" spans="1:11" x14ac:dyDescent="0.25">
      <c r="A9" s="1" t="s">
        <v>19</v>
      </c>
      <c r="B9">
        <v>38</v>
      </c>
      <c r="C9">
        <v>2891.48</v>
      </c>
      <c r="D9">
        <v>5</v>
      </c>
      <c r="E9" s="1" t="s">
        <v>12</v>
      </c>
      <c r="F9">
        <v>985.39</v>
      </c>
      <c r="G9">
        <v>8</v>
      </c>
      <c r="H9">
        <v>10000</v>
      </c>
      <c r="I9">
        <v>28420</v>
      </c>
      <c r="J9">
        <v>1906.09</v>
      </c>
      <c r="K9">
        <v>30</v>
      </c>
    </row>
    <row r="10" spans="1:11" x14ac:dyDescent="0.25">
      <c r="A10" s="1" t="s">
        <v>20</v>
      </c>
      <c r="B10">
        <v>39</v>
      </c>
      <c r="C10">
        <v>3368.89</v>
      </c>
      <c r="D10">
        <v>5</v>
      </c>
      <c r="E10" s="1" t="s">
        <v>12</v>
      </c>
      <c r="F10">
        <v>1114.77</v>
      </c>
      <c r="G10">
        <v>6</v>
      </c>
      <c r="H10">
        <v>10000</v>
      </c>
      <c r="I10">
        <v>36057</v>
      </c>
      <c r="J10">
        <v>2254.12</v>
      </c>
      <c r="K10">
        <v>30</v>
      </c>
    </row>
    <row r="11" spans="1:11" x14ac:dyDescent="0.25">
      <c r="A11" s="1" t="s">
        <v>21</v>
      </c>
      <c r="B11">
        <v>39</v>
      </c>
      <c r="C11">
        <v>3945.54</v>
      </c>
      <c r="D11">
        <v>6</v>
      </c>
      <c r="E11" s="1" t="s">
        <v>12</v>
      </c>
      <c r="F11">
        <v>1173.8900000000001</v>
      </c>
      <c r="G11">
        <v>7</v>
      </c>
      <c r="H11">
        <v>10000</v>
      </c>
      <c r="I11">
        <v>34683</v>
      </c>
      <c r="J11">
        <v>2771.65</v>
      </c>
      <c r="K11">
        <v>30</v>
      </c>
    </row>
    <row r="12" spans="1:11" x14ac:dyDescent="0.25">
      <c r="A12" s="1" t="s">
        <v>22</v>
      </c>
      <c r="B12">
        <v>44</v>
      </c>
      <c r="C12">
        <v>3173.89</v>
      </c>
      <c r="D12">
        <v>6</v>
      </c>
      <c r="E12" s="1" t="s">
        <v>12</v>
      </c>
      <c r="F12">
        <v>933.14</v>
      </c>
      <c r="G12">
        <v>7</v>
      </c>
      <c r="H12">
        <v>10000</v>
      </c>
      <c r="I12">
        <v>44179</v>
      </c>
      <c r="J12">
        <v>2240.75</v>
      </c>
      <c r="K12">
        <v>30</v>
      </c>
    </row>
    <row r="13" spans="1:11" x14ac:dyDescent="0.25">
      <c r="A13" s="1" t="s">
        <v>23</v>
      </c>
      <c r="B13">
        <v>45</v>
      </c>
      <c r="C13">
        <v>4598.54</v>
      </c>
      <c r="D13">
        <v>6</v>
      </c>
      <c r="E13" s="1" t="s">
        <v>12</v>
      </c>
      <c r="F13">
        <v>1479.02</v>
      </c>
      <c r="G13">
        <v>7</v>
      </c>
      <c r="H13">
        <v>10000</v>
      </c>
      <c r="I13">
        <v>41847</v>
      </c>
      <c r="J13">
        <v>3119.52</v>
      </c>
      <c r="K13">
        <v>30</v>
      </c>
    </row>
    <row r="14" spans="1:11" x14ac:dyDescent="0.25">
      <c r="A14" s="1" t="s">
        <v>24</v>
      </c>
      <c r="B14">
        <v>45</v>
      </c>
      <c r="C14">
        <v>3038.32</v>
      </c>
      <c r="D14">
        <v>7</v>
      </c>
      <c r="E14" s="1" t="s">
        <v>12</v>
      </c>
      <c r="F14">
        <v>1204.1199999999999</v>
      </c>
      <c r="G14">
        <v>8</v>
      </c>
      <c r="H14">
        <v>10000</v>
      </c>
      <c r="I14">
        <v>49268</v>
      </c>
      <c r="J14">
        <v>1834.2</v>
      </c>
      <c r="K14">
        <v>30</v>
      </c>
    </row>
    <row r="15" spans="1:11" x14ac:dyDescent="0.25">
      <c r="A15" s="1" t="s">
        <v>25</v>
      </c>
      <c r="B15">
        <v>46</v>
      </c>
      <c r="C15">
        <v>4355.33</v>
      </c>
      <c r="D15">
        <v>7</v>
      </c>
      <c r="E15" s="1" t="s">
        <v>12</v>
      </c>
      <c r="F15">
        <v>1316.02</v>
      </c>
      <c r="G15">
        <v>8</v>
      </c>
      <c r="H15">
        <v>10000</v>
      </c>
      <c r="I15">
        <v>29880</v>
      </c>
      <c r="J15">
        <v>3039.31</v>
      </c>
      <c r="K15">
        <v>30</v>
      </c>
    </row>
    <row r="16" spans="1:11" x14ac:dyDescent="0.25">
      <c r="A16" s="1" t="s">
        <v>26</v>
      </c>
      <c r="B16">
        <v>53</v>
      </c>
      <c r="C16">
        <v>4268.97</v>
      </c>
      <c r="D16">
        <v>7</v>
      </c>
      <c r="E16" s="1" t="s">
        <v>12</v>
      </c>
      <c r="F16">
        <v>1289.25</v>
      </c>
      <c r="G16">
        <v>9</v>
      </c>
      <c r="H16">
        <v>10000</v>
      </c>
      <c r="I16">
        <v>62021</v>
      </c>
      <c r="J16">
        <v>2979.73</v>
      </c>
      <c r="K16">
        <v>30</v>
      </c>
    </row>
    <row r="17" spans="1:11" x14ac:dyDescent="0.25">
      <c r="A17" s="1" t="s">
        <v>27</v>
      </c>
      <c r="B17">
        <v>54</v>
      </c>
      <c r="C17">
        <v>3718.24</v>
      </c>
      <c r="D17">
        <v>7</v>
      </c>
      <c r="E17" s="1" t="s">
        <v>12</v>
      </c>
      <c r="F17">
        <v>1157.6500000000001</v>
      </c>
      <c r="G17">
        <v>7</v>
      </c>
      <c r="H17">
        <v>10000</v>
      </c>
      <c r="I17">
        <v>71755</v>
      </c>
      <c r="J17">
        <v>2560.59</v>
      </c>
      <c r="K17">
        <v>30</v>
      </c>
    </row>
    <row r="18" spans="1:11" x14ac:dyDescent="0.25">
      <c r="A18" s="1" t="s">
        <v>28</v>
      </c>
      <c r="B18">
        <v>55</v>
      </c>
      <c r="C18">
        <v>5807.26</v>
      </c>
      <c r="D18">
        <v>9</v>
      </c>
      <c r="E18" s="1" t="s">
        <v>12</v>
      </c>
      <c r="F18">
        <v>1870.36</v>
      </c>
      <c r="G18">
        <v>10</v>
      </c>
      <c r="H18">
        <v>10000</v>
      </c>
      <c r="I18">
        <v>35073</v>
      </c>
      <c r="J18">
        <v>3936.89</v>
      </c>
      <c r="K18">
        <v>30</v>
      </c>
    </row>
    <row r="19" spans="1:11" x14ac:dyDescent="0.25">
      <c r="A19" s="1" t="s">
        <v>29</v>
      </c>
      <c r="B19">
        <v>60</v>
      </c>
      <c r="C19">
        <v>4306.6099999999997</v>
      </c>
      <c r="D19">
        <v>9</v>
      </c>
      <c r="E19" s="1" t="s">
        <v>12</v>
      </c>
      <c r="F19">
        <v>1346.72</v>
      </c>
      <c r="G19">
        <v>10</v>
      </c>
      <c r="H19">
        <v>10000</v>
      </c>
      <c r="I19">
        <v>84204</v>
      </c>
      <c r="J19">
        <v>2959.89</v>
      </c>
      <c r="K19">
        <v>30</v>
      </c>
    </row>
    <row r="20" spans="1:11" x14ac:dyDescent="0.25">
      <c r="A20" s="1" t="s">
        <v>30</v>
      </c>
      <c r="B20">
        <v>61</v>
      </c>
      <c r="C20">
        <v>3909.38</v>
      </c>
      <c r="D20">
        <v>9</v>
      </c>
      <c r="E20" s="1" t="s">
        <v>12</v>
      </c>
      <c r="F20">
        <v>1293.73</v>
      </c>
      <c r="G20">
        <v>12</v>
      </c>
      <c r="H20">
        <v>10000</v>
      </c>
      <c r="I20">
        <v>75709</v>
      </c>
      <c r="J20">
        <v>2615.65</v>
      </c>
      <c r="K20">
        <v>30</v>
      </c>
    </row>
    <row r="21" spans="1:11" x14ac:dyDescent="0.25">
      <c r="A21" s="1" t="s">
        <v>31</v>
      </c>
      <c r="B21">
        <v>62</v>
      </c>
      <c r="C21">
        <v>4924.82</v>
      </c>
      <c r="D21">
        <v>8</v>
      </c>
      <c r="E21" s="1" t="s">
        <v>12</v>
      </c>
      <c r="F21">
        <v>1485.15</v>
      </c>
      <c r="G21">
        <v>9</v>
      </c>
      <c r="H21">
        <v>10000</v>
      </c>
      <c r="I21">
        <v>77031</v>
      </c>
      <c r="J21">
        <v>3439.67</v>
      </c>
      <c r="K21">
        <v>30</v>
      </c>
    </row>
    <row r="22" spans="1:11" x14ac:dyDescent="0.25">
      <c r="A22" s="1" t="s">
        <v>32</v>
      </c>
      <c r="B22">
        <v>63</v>
      </c>
      <c r="C22">
        <v>4032.91</v>
      </c>
      <c r="D22">
        <v>10</v>
      </c>
      <c r="E22" s="1" t="s">
        <v>12</v>
      </c>
      <c r="F22">
        <v>1324.37</v>
      </c>
      <c r="G22">
        <v>11</v>
      </c>
      <c r="H22">
        <v>10000</v>
      </c>
      <c r="I22">
        <v>75052</v>
      </c>
      <c r="J22">
        <v>2708.53</v>
      </c>
      <c r="K22">
        <v>30</v>
      </c>
    </row>
    <row r="23" spans="1:11" x14ac:dyDescent="0.25">
      <c r="A23" s="1" t="s">
        <v>33</v>
      </c>
      <c r="B23">
        <v>64</v>
      </c>
      <c r="C23">
        <v>4600.82</v>
      </c>
      <c r="D23">
        <v>9</v>
      </c>
      <c r="E23" s="1" t="s">
        <v>12</v>
      </c>
      <c r="F23">
        <v>1552.68</v>
      </c>
      <c r="G23">
        <v>11</v>
      </c>
      <c r="H23">
        <v>10000</v>
      </c>
      <c r="I23">
        <v>64097</v>
      </c>
      <c r="J23">
        <v>3048.14</v>
      </c>
      <c r="K23">
        <v>30</v>
      </c>
    </row>
    <row r="24" spans="1:11" x14ac:dyDescent="0.25">
      <c r="A24" s="1" t="s">
        <v>34</v>
      </c>
      <c r="B24">
        <v>65</v>
      </c>
      <c r="C24">
        <v>6102.55</v>
      </c>
      <c r="D24">
        <v>9</v>
      </c>
      <c r="E24" s="1" t="s">
        <v>12</v>
      </c>
      <c r="F24">
        <v>1775.78</v>
      </c>
      <c r="G24">
        <v>11</v>
      </c>
      <c r="H24">
        <v>10000</v>
      </c>
      <c r="I24">
        <v>92599</v>
      </c>
      <c r="J24">
        <v>4326.7700000000004</v>
      </c>
      <c r="K24">
        <v>30</v>
      </c>
    </row>
    <row r="25" spans="1:11" x14ac:dyDescent="0.25">
      <c r="A25" s="1" t="s">
        <v>35</v>
      </c>
      <c r="B25">
        <v>69</v>
      </c>
      <c r="C25">
        <v>4684.0600000000004</v>
      </c>
      <c r="D25">
        <v>9</v>
      </c>
      <c r="E25" s="1" t="s">
        <v>12</v>
      </c>
      <c r="F25">
        <v>1350.88</v>
      </c>
      <c r="G25">
        <v>10</v>
      </c>
      <c r="H25">
        <v>10000</v>
      </c>
      <c r="I25">
        <v>105510</v>
      </c>
      <c r="J25">
        <v>3333.19</v>
      </c>
      <c r="K25">
        <v>30</v>
      </c>
    </row>
    <row r="26" spans="1:11" x14ac:dyDescent="0.25">
      <c r="A26" s="1" t="s">
        <v>36</v>
      </c>
      <c r="B26">
        <v>80</v>
      </c>
      <c r="C26">
        <v>6165.98</v>
      </c>
      <c r="D26">
        <v>10</v>
      </c>
      <c r="E26" s="1" t="s">
        <v>12</v>
      </c>
      <c r="F26">
        <v>1593.5</v>
      </c>
      <c r="G26">
        <v>12</v>
      </c>
      <c r="H26">
        <v>10000</v>
      </c>
      <c r="I26">
        <v>101797</v>
      </c>
      <c r="J26">
        <v>4572.4799999999996</v>
      </c>
      <c r="K26">
        <v>30</v>
      </c>
    </row>
    <row r="27" spans="1:11" x14ac:dyDescent="0.25">
      <c r="A27" s="1" t="s">
        <v>37</v>
      </c>
      <c r="B27">
        <v>101</v>
      </c>
      <c r="C27">
        <v>6844.72</v>
      </c>
      <c r="D27">
        <v>10</v>
      </c>
      <c r="E27" s="1" t="s">
        <v>12</v>
      </c>
      <c r="F27">
        <v>1702.48</v>
      </c>
      <c r="G27">
        <v>12</v>
      </c>
      <c r="H27">
        <v>10000</v>
      </c>
      <c r="I27">
        <v>346502</v>
      </c>
      <c r="J27">
        <v>5142.24</v>
      </c>
      <c r="K27">
        <v>30</v>
      </c>
    </row>
    <row r="28" spans="1:11" x14ac:dyDescent="0.25">
      <c r="A28" s="1" t="s">
        <v>38</v>
      </c>
      <c r="B28">
        <v>101</v>
      </c>
      <c r="C28">
        <v>6058.55</v>
      </c>
      <c r="D28">
        <v>10</v>
      </c>
      <c r="E28" s="1" t="s">
        <v>12</v>
      </c>
      <c r="F28">
        <v>1362.53</v>
      </c>
      <c r="G28">
        <v>11</v>
      </c>
      <c r="H28">
        <v>10000</v>
      </c>
      <c r="I28">
        <v>279047</v>
      </c>
      <c r="J28">
        <v>4696.0200000000004</v>
      </c>
      <c r="K28">
        <v>30</v>
      </c>
    </row>
    <row r="29" spans="1:11" x14ac:dyDescent="0.25">
      <c r="A29" s="1" t="s">
        <v>39</v>
      </c>
      <c r="B29">
        <v>101</v>
      </c>
      <c r="C29">
        <v>4463.12</v>
      </c>
      <c r="D29">
        <v>8</v>
      </c>
      <c r="E29" s="1" t="s">
        <v>12</v>
      </c>
      <c r="F29">
        <v>981.29</v>
      </c>
      <c r="G29">
        <v>11</v>
      </c>
      <c r="H29">
        <v>10000</v>
      </c>
      <c r="I29">
        <v>393025</v>
      </c>
      <c r="J29">
        <v>3481.83</v>
      </c>
      <c r="K29">
        <v>30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5411-8F66-45F2-B463-2D393FC945CD}">
  <dimension ref="A1:L30"/>
  <sheetViews>
    <sheetView workbookViewId="0">
      <selection activeCell="I30" sqref="I30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2497.08</v>
      </c>
      <c r="D2">
        <v>5</v>
      </c>
      <c r="E2" s="1" t="s">
        <v>42</v>
      </c>
      <c r="F2">
        <v>792.19</v>
      </c>
      <c r="G2">
        <v>6</v>
      </c>
      <c r="H2">
        <v>10000</v>
      </c>
      <c r="I2">
        <v>401</v>
      </c>
      <c r="J2">
        <v>1704.88</v>
      </c>
      <c r="K2">
        <v>0.5</v>
      </c>
      <c r="L2">
        <v>10</v>
      </c>
    </row>
    <row r="3" spans="1:12" x14ac:dyDescent="0.25">
      <c r="A3" s="1" t="s">
        <v>13</v>
      </c>
      <c r="B3">
        <v>33</v>
      </c>
      <c r="C3">
        <v>2678.1</v>
      </c>
      <c r="D3">
        <v>5</v>
      </c>
      <c r="E3" s="1" t="s">
        <v>42</v>
      </c>
      <c r="F3">
        <v>978.03</v>
      </c>
      <c r="G3">
        <v>5</v>
      </c>
      <c r="H3">
        <v>10000</v>
      </c>
      <c r="I3">
        <v>420</v>
      </c>
      <c r="J3">
        <v>1700.07</v>
      </c>
      <c r="K3">
        <v>0.5</v>
      </c>
      <c r="L3">
        <v>10</v>
      </c>
    </row>
    <row r="4" spans="1:12" x14ac:dyDescent="0.25">
      <c r="A4" s="1" t="s">
        <v>14</v>
      </c>
      <c r="B4">
        <v>33</v>
      </c>
      <c r="C4">
        <v>2330.2800000000002</v>
      </c>
      <c r="D4">
        <v>6</v>
      </c>
      <c r="E4" s="1" t="s">
        <v>42</v>
      </c>
      <c r="F4">
        <v>976.79</v>
      </c>
      <c r="G4">
        <v>6</v>
      </c>
      <c r="H4">
        <v>10000</v>
      </c>
      <c r="I4">
        <v>422</v>
      </c>
      <c r="J4">
        <v>1353.49</v>
      </c>
      <c r="K4">
        <v>0.5</v>
      </c>
      <c r="L4">
        <v>10</v>
      </c>
    </row>
    <row r="5" spans="1:12" x14ac:dyDescent="0.25">
      <c r="A5" s="1" t="s">
        <v>15</v>
      </c>
      <c r="B5">
        <v>34</v>
      </c>
      <c r="C5">
        <v>2453.9899999999998</v>
      </c>
      <c r="D5">
        <v>5</v>
      </c>
      <c r="E5" s="1" t="s">
        <v>42</v>
      </c>
      <c r="F5">
        <v>890.77</v>
      </c>
      <c r="G5">
        <v>6</v>
      </c>
      <c r="H5">
        <v>10000</v>
      </c>
      <c r="I5">
        <v>413</v>
      </c>
      <c r="J5">
        <v>1563.22</v>
      </c>
      <c r="K5">
        <v>0.5</v>
      </c>
      <c r="L5">
        <v>10</v>
      </c>
    </row>
    <row r="6" spans="1:12" x14ac:dyDescent="0.25">
      <c r="A6" s="1" t="s">
        <v>16</v>
      </c>
      <c r="B6">
        <v>36</v>
      </c>
      <c r="C6">
        <v>2762.31</v>
      </c>
      <c r="D6">
        <v>5</v>
      </c>
      <c r="E6" s="1" t="s">
        <v>42</v>
      </c>
      <c r="F6">
        <v>914.86</v>
      </c>
      <c r="G6">
        <v>5</v>
      </c>
      <c r="H6">
        <v>10000</v>
      </c>
      <c r="I6">
        <v>438</v>
      </c>
      <c r="J6">
        <v>1847.44</v>
      </c>
      <c r="K6">
        <v>0.5</v>
      </c>
      <c r="L6">
        <v>10</v>
      </c>
    </row>
    <row r="7" spans="1:12" x14ac:dyDescent="0.25">
      <c r="A7" s="1" t="s">
        <v>17</v>
      </c>
      <c r="B7">
        <v>37</v>
      </c>
      <c r="C7">
        <v>2475.0100000000002</v>
      </c>
      <c r="D7">
        <v>5</v>
      </c>
      <c r="E7" s="1" t="s">
        <v>42</v>
      </c>
      <c r="F7">
        <v>857.95</v>
      </c>
      <c r="G7">
        <v>5</v>
      </c>
      <c r="H7">
        <v>10000</v>
      </c>
      <c r="I7">
        <v>453</v>
      </c>
      <c r="J7">
        <v>1617.06</v>
      </c>
      <c r="K7">
        <v>0.5</v>
      </c>
      <c r="L7">
        <v>10</v>
      </c>
    </row>
    <row r="8" spans="1:12" x14ac:dyDescent="0.25">
      <c r="A8" s="1" t="s">
        <v>18</v>
      </c>
      <c r="B8">
        <v>37</v>
      </c>
      <c r="C8">
        <v>3625.06</v>
      </c>
      <c r="D8">
        <v>6</v>
      </c>
      <c r="E8" s="1" t="s">
        <v>42</v>
      </c>
      <c r="F8">
        <v>1045.02</v>
      </c>
      <c r="G8">
        <v>7</v>
      </c>
      <c r="H8">
        <v>10000</v>
      </c>
      <c r="I8">
        <v>444</v>
      </c>
      <c r="J8">
        <v>2580.0500000000002</v>
      </c>
      <c r="K8">
        <v>0.5</v>
      </c>
      <c r="L8">
        <v>10</v>
      </c>
    </row>
    <row r="9" spans="1:12" x14ac:dyDescent="0.25">
      <c r="A9" s="1" t="s">
        <v>19</v>
      </c>
      <c r="B9">
        <v>38</v>
      </c>
      <c r="C9">
        <v>3132.8</v>
      </c>
      <c r="D9">
        <v>5</v>
      </c>
      <c r="E9" s="1" t="s">
        <v>42</v>
      </c>
      <c r="F9">
        <v>1021.77</v>
      </c>
      <c r="G9">
        <v>5</v>
      </c>
      <c r="H9">
        <v>10000</v>
      </c>
      <c r="I9">
        <v>449</v>
      </c>
      <c r="J9">
        <v>2111.0300000000002</v>
      </c>
      <c r="K9">
        <v>0.5</v>
      </c>
      <c r="L9">
        <v>10</v>
      </c>
    </row>
    <row r="10" spans="1:12" x14ac:dyDescent="0.25">
      <c r="A10" s="1" t="s">
        <v>20</v>
      </c>
      <c r="B10">
        <v>39</v>
      </c>
      <c r="C10">
        <v>3785.13</v>
      </c>
      <c r="D10">
        <v>5</v>
      </c>
      <c r="E10" s="1" t="s">
        <v>42</v>
      </c>
      <c r="F10">
        <v>1208.3900000000001</v>
      </c>
      <c r="G10">
        <v>6</v>
      </c>
      <c r="H10">
        <v>10000</v>
      </c>
      <c r="I10">
        <v>472</v>
      </c>
      <c r="J10">
        <v>2576.7399999999998</v>
      </c>
      <c r="K10">
        <v>0.5</v>
      </c>
      <c r="L10">
        <v>10</v>
      </c>
    </row>
    <row r="11" spans="1:12" x14ac:dyDescent="0.25">
      <c r="A11" s="1" t="s">
        <v>21</v>
      </c>
      <c r="B11">
        <v>39</v>
      </c>
      <c r="C11">
        <v>3438.84</v>
      </c>
      <c r="D11">
        <v>6</v>
      </c>
      <c r="E11" s="1" t="s">
        <v>42</v>
      </c>
      <c r="F11">
        <v>952.27</v>
      </c>
      <c r="G11">
        <v>7</v>
      </c>
      <c r="H11">
        <v>10000</v>
      </c>
      <c r="I11">
        <v>461</v>
      </c>
      <c r="J11">
        <v>2486.5700000000002</v>
      </c>
      <c r="K11">
        <v>0.5</v>
      </c>
      <c r="L11">
        <v>10</v>
      </c>
    </row>
    <row r="12" spans="1:12" x14ac:dyDescent="0.25">
      <c r="A12" s="1" t="s">
        <v>22</v>
      </c>
      <c r="B12">
        <v>44</v>
      </c>
      <c r="C12">
        <v>3089.28</v>
      </c>
      <c r="D12">
        <v>6</v>
      </c>
      <c r="E12" s="1" t="s">
        <v>42</v>
      </c>
      <c r="F12">
        <v>1045.49</v>
      </c>
      <c r="G12">
        <v>6</v>
      </c>
      <c r="H12">
        <v>10000</v>
      </c>
      <c r="I12">
        <v>490</v>
      </c>
      <c r="J12">
        <v>2043.79</v>
      </c>
      <c r="K12">
        <v>0.5</v>
      </c>
      <c r="L12">
        <v>10</v>
      </c>
    </row>
    <row r="13" spans="1:12" x14ac:dyDescent="0.25">
      <c r="A13" s="1" t="s">
        <v>23</v>
      </c>
      <c r="B13">
        <v>45</v>
      </c>
      <c r="C13">
        <v>3554.46</v>
      </c>
      <c r="D13">
        <v>6</v>
      </c>
      <c r="E13" s="1" t="s">
        <v>42</v>
      </c>
      <c r="F13">
        <v>1208.07</v>
      </c>
      <c r="G13">
        <v>7</v>
      </c>
      <c r="H13">
        <v>10000</v>
      </c>
      <c r="I13">
        <v>515</v>
      </c>
      <c r="J13">
        <v>2346.4</v>
      </c>
      <c r="K13">
        <v>0.5</v>
      </c>
      <c r="L13">
        <v>10</v>
      </c>
    </row>
    <row r="14" spans="1:12" x14ac:dyDescent="0.25">
      <c r="A14" s="1" t="s">
        <v>24</v>
      </c>
      <c r="B14">
        <v>45</v>
      </c>
      <c r="C14">
        <v>3303.13</v>
      </c>
      <c r="D14">
        <v>7</v>
      </c>
      <c r="E14" s="1" t="s">
        <v>42</v>
      </c>
      <c r="F14">
        <v>1183.57</v>
      </c>
      <c r="G14">
        <v>7</v>
      </c>
      <c r="H14">
        <v>10000</v>
      </c>
      <c r="I14">
        <v>522</v>
      </c>
      <c r="J14">
        <v>2119.56</v>
      </c>
      <c r="K14">
        <v>0.5</v>
      </c>
      <c r="L14">
        <v>10</v>
      </c>
    </row>
    <row r="15" spans="1:12" x14ac:dyDescent="0.25">
      <c r="A15" s="1" t="s">
        <v>25</v>
      </c>
      <c r="B15">
        <v>46</v>
      </c>
      <c r="C15">
        <v>2675.07</v>
      </c>
      <c r="D15">
        <v>7</v>
      </c>
      <c r="E15" s="1" t="s">
        <v>42</v>
      </c>
      <c r="F15">
        <v>1039.97</v>
      </c>
      <c r="G15">
        <v>7</v>
      </c>
      <c r="H15">
        <v>10000</v>
      </c>
      <c r="I15">
        <v>542</v>
      </c>
      <c r="J15">
        <v>1635.09</v>
      </c>
      <c r="K15">
        <v>0.5</v>
      </c>
      <c r="L15">
        <v>10</v>
      </c>
    </row>
    <row r="16" spans="1:12" x14ac:dyDescent="0.25">
      <c r="A16" s="1" t="s">
        <v>26</v>
      </c>
      <c r="B16">
        <v>53</v>
      </c>
      <c r="C16">
        <v>3939.35</v>
      </c>
      <c r="D16">
        <v>7</v>
      </c>
      <c r="E16" s="1" t="s">
        <v>42</v>
      </c>
      <c r="F16">
        <v>1234.68</v>
      </c>
      <c r="G16">
        <v>7</v>
      </c>
      <c r="H16">
        <v>10000</v>
      </c>
      <c r="I16">
        <v>597</v>
      </c>
      <c r="J16">
        <v>2704.68</v>
      </c>
      <c r="K16">
        <v>0.5</v>
      </c>
      <c r="L16">
        <v>10</v>
      </c>
    </row>
    <row r="17" spans="1:12" x14ac:dyDescent="0.25">
      <c r="A17" s="1" t="s">
        <v>27</v>
      </c>
      <c r="B17">
        <v>54</v>
      </c>
      <c r="C17">
        <v>4007.55</v>
      </c>
      <c r="D17">
        <v>7</v>
      </c>
      <c r="E17" s="1" t="s">
        <v>42</v>
      </c>
      <c r="F17">
        <v>1292.5</v>
      </c>
      <c r="G17">
        <v>8</v>
      </c>
      <c r="H17">
        <v>10000</v>
      </c>
      <c r="I17">
        <v>608</v>
      </c>
      <c r="J17">
        <v>2715.05</v>
      </c>
      <c r="K17">
        <v>0.5</v>
      </c>
      <c r="L17">
        <v>10</v>
      </c>
    </row>
    <row r="18" spans="1:12" x14ac:dyDescent="0.25">
      <c r="A18" s="1" t="s">
        <v>28</v>
      </c>
      <c r="B18">
        <v>55</v>
      </c>
      <c r="C18">
        <v>4076.84</v>
      </c>
      <c r="D18">
        <v>9</v>
      </c>
      <c r="E18" s="1" t="s">
        <v>42</v>
      </c>
      <c r="F18">
        <v>1484.53</v>
      </c>
      <c r="G18">
        <v>9</v>
      </c>
      <c r="H18">
        <v>10000</v>
      </c>
      <c r="I18">
        <v>628</v>
      </c>
      <c r="J18">
        <v>2592.3000000000002</v>
      </c>
      <c r="K18">
        <v>0.5</v>
      </c>
      <c r="L18">
        <v>10</v>
      </c>
    </row>
    <row r="19" spans="1:12" x14ac:dyDescent="0.25">
      <c r="A19" s="1" t="s">
        <v>29</v>
      </c>
      <c r="B19">
        <v>60</v>
      </c>
      <c r="C19">
        <v>4105.49</v>
      </c>
      <c r="D19">
        <v>9</v>
      </c>
      <c r="E19" s="1" t="s">
        <v>42</v>
      </c>
      <c r="F19">
        <v>1288.42</v>
      </c>
      <c r="G19">
        <v>9</v>
      </c>
      <c r="H19">
        <v>10000</v>
      </c>
      <c r="I19">
        <v>656</v>
      </c>
      <c r="J19">
        <v>2817.07</v>
      </c>
      <c r="K19">
        <v>0.5</v>
      </c>
      <c r="L19">
        <v>10</v>
      </c>
    </row>
    <row r="20" spans="1:12" x14ac:dyDescent="0.25">
      <c r="A20" s="1" t="s">
        <v>30</v>
      </c>
      <c r="B20">
        <v>61</v>
      </c>
      <c r="C20">
        <v>4666.4799999999996</v>
      </c>
      <c r="D20">
        <v>9</v>
      </c>
      <c r="E20" s="1" t="s">
        <v>42</v>
      </c>
      <c r="F20">
        <v>1459.63</v>
      </c>
      <c r="G20">
        <v>11</v>
      </c>
      <c r="H20">
        <v>10000</v>
      </c>
      <c r="I20">
        <v>670</v>
      </c>
      <c r="J20">
        <v>3206.85</v>
      </c>
      <c r="K20">
        <v>0.5</v>
      </c>
      <c r="L20">
        <v>10</v>
      </c>
    </row>
    <row r="21" spans="1:12" x14ac:dyDescent="0.25">
      <c r="A21" s="1" t="s">
        <v>31</v>
      </c>
      <c r="B21">
        <v>62</v>
      </c>
      <c r="C21">
        <v>5165.53</v>
      </c>
      <c r="D21">
        <v>8</v>
      </c>
      <c r="E21" s="1" t="s">
        <v>42</v>
      </c>
      <c r="F21">
        <v>1508.61</v>
      </c>
      <c r="G21">
        <v>9</v>
      </c>
      <c r="H21">
        <v>10000</v>
      </c>
      <c r="I21">
        <v>647</v>
      </c>
      <c r="J21">
        <v>3656.93</v>
      </c>
      <c r="K21">
        <v>0.5</v>
      </c>
      <c r="L21">
        <v>10</v>
      </c>
    </row>
    <row r="22" spans="1:12" x14ac:dyDescent="0.25">
      <c r="A22" s="1" t="s">
        <v>32</v>
      </c>
      <c r="B22">
        <v>63</v>
      </c>
      <c r="C22">
        <v>5100.42</v>
      </c>
      <c r="D22">
        <v>10</v>
      </c>
      <c r="E22" s="1" t="s">
        <v>42</v>
      </c>
      <c r="F22">
        <v>1991.82</v>
      </c>
      <c r="G22">
        <v>10</v>
      </c>
      <c r="H22">
        <v>10000</v>
      </c>
      <c r="I22">
        <v>692</v>
      </c>
      <c r="J22">
        <v>3108.6</v>
      </c>
      <c r="K22">
        <v>0.5</v>
      </c>
      <c r="L22">
        <v>10</v>
      </c>
    </row>
    <row r="23" spans="1:12" x14ac:dyDescent="0.25">
      <c r="A23" s="1" t="s">
        <v>33</v>
      </c>
      <c r="B23">
        <v>64</v>
      </c>
      <c r="C23">
        <v>4750.75</v>
      </c>
      <c r="D23">
        <v>9</v>
      </c>
      <c r="E23" s="1" t="s">
        <v>42</v>
      </c>
      <c r="F23">
        <v>1527.52</v>
      </c>
      <c r="G23">
        <v>9</v>
      </c>
      <c r="H23">
        <v>10000</v>
      </c>
      <c r="I23">
        <v>706</v>
      </c>
      <c r="J23">
        <v>3223.22</v>
      </c>
      <c r="K23">
        <v>0.5</v>
      </c>
      <c r="L23">
        <v>10</v>
      </c>
    </row>
    <row r="24" spans="1:12" x14ac:dyDescent="0.25">
      <c r="A24" s="1" t="s">
        <v>34</v>
      </c>
      <c r="B24">
        <v>65</v>
      </c>
      <c r="C24">
        <v>5253.75</v>
      </c>
      <c r="D24">
        <v>9</v>
      </c>
      <c r="E24" s="1" t="s">
        <v>42</v>
      </c>
      <c r="F24">
        <v>1693.13</v>
      </c>
      <c r="G24">
        <v>11</v>
      </c>
      <c r="H24">
        <v>10000</v>
      </c>
      <c r="I24">
        <v>713</v>
      </c>
      <c r="J24">
        <v>3560.62</v>
      </c>
      <c r="K24">
        <v>0.5</v>
      </c>
      <c r="L24">
        <v>10</v>
      </c>
    </row>
    <row r="25" spans="1:12" x14ac:dyDescent="0.25">
      <c r="A25" s="1" t="s">
        <v>35</v>
      </c>
      <c r="B25">
        <v>69</v>
      </c>
      <c r="C25">
        <v>5250.49</v>
      </c>
      <c r="D25">
        <v>9</v>
      </c>
      <c r="E25" s="1" t="s">
        <v>42</v>
      </c>
      <c r="F25">
        <v>1599.31</v>
      </c>
      <c r="G25">
        <v>11</v>
      </c>
      <c r="H25">
        <v>10000</v>
      </c>
      <c r="I25">
        <v>706</v>
      </c>
      <c r="J25">
        <v>3651.18</v>
      </c>
      <c r="K25">
        <v>0.5</v>
      </c>
      <c r="L25">
        <v>10</v>
      </c>
    </row>
    <row r="26" spans="1:12" x14ac:dyDescent="0.25">
      <c r="A26" s="1" t="s">
        <v>36</v>
      </c>
      <c r="B26">
        <v>80</v>
      </c>
      <c r="C26">
        <v>5518.93</v>
      </c>
      <c r="D26">
        <v>10</v>
      </c>
      <c r="E26" s="1" t="s">
        <v>42</v>
      </c>
      <c r="F26">
        <v>1458.84</v>
      </c>
      <c r="G26">
        <v>12</v>
      </c>
      <c r="H26">
        <v>10000</v>
      </c>
      <c r="I26">
        <v>825</v>
      </c>
      <c r="J26">
        <v>4060.09</v>
      </c>
      <c r="K26">
        <v>0.5</v>
      </c>
      <c r="L26">
        <v>10</v>
      </c>
    </row>
    <row r="27" spans="1:12" x14ac:dyDescent="0.25">
      <c r="A27" s="1" t="s">
        <v>37</v>
      </c>
      <c r="B27">
        <v>101</v>
      </c>
      <c r="C27">
        <v>5466.47</v>
      </c>
      <c r="D27">
        <v>10</v>
      </c>
      <c r="E27" s="1" t="s">
        <v>42</v>
      </c>
      <c r="F27">
        <v>1096.74</v>
      </c>
      <c r="G27">
        <v>10</v>
      </c>
      <c r="H27">
        <v>10000</v>
      </c>
      <c r="I27">
        <v>947</v>
      </c>
      <c r="J27">
        <v>4369.7299999999996</v>
      </c>
      <c r="K27">
        <v>0.5</v>
      </c>
      <c r="L27">
        <v>10</v>
      </c>
    </row>
    <row r="28" spans="1:12" x14ac:dyDescent="0.25">
      <c r="A28" s="1" t="s">
        <v>38</v>
      </c>
      <c r="B28">
        <v>101</v>
      </c>
      <c r="C28">
        <v>6521.97</v>
      </c>
      <c r="D28">
        <v>10</v>
      </c>
      <c r="E28" s="1" t="s">
        <v>42</v>
      </c>
      <c r="F28">
        <v>1433.26</v>
      </c>
      <c r="G28">
        <v>10</v>
      </c>
      <c r="H28">
        <v>10000</v>
      </c>
      <c r="I28">
        <v>941</v>
      </c>
      <c r="J28">
        <v>5088.7</v>
      </c>
      <c r="K28">
        <v>0.5</v>
      </c>
      <c r="L28">
        <v>10</v>
      </c>
    </row>
    <row r="29" spans="1:12" x14ac:dyDescent="0.25">
      <c r="A29" s="1" t="s">
        <v>39</v>
      </c>
      <c r="B29">
        <v>101</v>
      </c>
      <c r="C29">
        <v>5121.46</v>
      </c>
      <c r="D29">
        <v>8</v>
      </c>
      <c r="E29" s="1" t="s">
        <v>42</v>
      </c>
      <c r="F29">
        <v>1041.8800000000001</v>
      </c>
      <c r="G29">
        <v>10</v>
      </c>
      <c r="H29">
        <v>10000</v>
      </c>
      <c r="I29">
        <v>962</v>
      </c>
      <c r="J29">
        <v>4079.57</v>
      </c>
      <c r="K29">
        <v>0.5</v>
      </c>
      <c r="L29">
        <v>10</v>
      </c>
    </row>
    <row r="30" spans="1:12" x14ac:dyDescent="0.25">
      <c r="A30" s="1"/>
      <c r="E30" s="1"/>
      <c r="I30">
        <f>SUM(Recuit_simulé_10000_0_5_10[Temps d''execution])</f>
        <v>16740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A0B3-3F65-41D5-9BFD-D4847C583DAA}">
  <dimension ref="A1:L30"/>
  <sheetViews>
    <sheetView workbookViewId="0">
      <selection activeCell="I30" sqref="I30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2735.09</v>
      </c>
      <c r="D2">
        <v>5</v>
      </c>
      <c r="E2" s="1" t="s">
        <v>42</v>
      </c>
      <c r="F2">
        <v>933.99</v>
      </c>
      <c r="G2">
        <v>5</v>
      </c>
      <c r="H2">
        <v>10000</v>
      </c>
      <c r="I2">
        <v>380</v>
      </c>
      <c r="J2">
        <v>1801.1</v>
      </c>
      <c r="K2">
        <v>0.5</v>
      </c>
      <c r="L2">
        <v>50</v>
      </c>
    </row>
    <row r="3" spans="1:12" x14ac:dyDescent="0.25">
      <c r="A3" s="1" t="s">
        <v>13</v>
      </c>
      <c r="B3">
        <v>33</v>
      </c>
      <c r="C3">
        <v>2139.9499999999998</v>
      </c>
      <c r="D3">
        <v>5</v>
      </c>
      <c r="E3" s="1" t="s">
        <v>42</v>
      </c>
      <c r="F3">
        <v>734.93</v>
      </c>
      <c r="G3">
        <v>5</v>
      </c>
      <c r="H3">
        <v>10000</v>
      </c>
      <c r="I3">
        <v>395</v>
      </c>
      <c r="J3">
        <v>1405.01</v>
      </c>
      <c r="K3">
        <v>0.5</v>
      </c>
      <c r="L3">
        <v>50</v>
      </c>
    </row>
    <row r="4" spans="1:12" x14ac:dyDescent="0.25">
      <c r="A4" s="1" t="s">
        <v>14</v>
      </c>
      <c r="B4">
        <v>33</v>
      </c>
      <c r="C4">
        <v>2240.06</v>
      </c>
      <c r="D4">
        <v>6</v>
      </c>
      <c r="E4" s="1" t="s">
        <v>42</v>
      </c>
      <c r="F4">
        <v>984.17</v>
      </c>
      <c r="G4">
        <v>7</v>
      </c>
      <c r="H4">
        <v>10000</v>
      </c>
      <c r="I4">
        <v>387</v>
      </c>
      <c r="J4">
        <v>1255.8900000000001</v>
      </c>
      <c r="K4">
        <v>0.5</v>
      </c>
      <c r="L4">
        <v>50</v>
      </c>
    </row>
    <row r="5" spans="1:12" x14ac:dyDescent="0.25">
      <c r="A5" s="1" t="s">
        <v>15</v>
      </c>
      <c r="B5">
        <v>34</v>
      </c>
      <c r="C5">
        <v>2877.92</v>
      </c>
      <c r="D5">
        <v>5</v>
      </c>
      <c r="E5" s="1" t="s">
        <v>42</v>
      </c>
      <c r="F5">
        <v>1003.94</v>
      </c>
      <c r="G5">
        <v>5</v>
      </c>
      <c r="H5">
        <v>10000</v>
      </c>
      <c r="I5">
        <v>414</v>
      </c>
      <c r="J5">
        <v>1873.98</v>
      </c>
      <c r="K5">
        <v>0.5</v>
      </c>
      <c r="L5">
        <v>50</v>
      </c>
    </row>
    <row r="6" spans="1:12" x14ac:dyDescent="0.25">
      <c r="A6" s="1" t="s">
        <v>16</v>
      </c>
      <c r="B6">
        <v>36</v>
      </c>
      <c r="C6">
        <v>2677.97</v>
      </c>
      <c r="D6">
        <v>5</v>
      </c>
      <c r="E6" s="1" t="s">
        <v>42</v>
      </c>
      <c r="F6">
        <v>877.18</v>
      </c>
      <c r="G6">
        <v>5</v>
      </c>
      <c r="H6">
        <v>10000</v>
      </c>
      <c r="I6">
        <v>412</v>
      </c>
      <c r="J6">
        <v>1800.79</v>
      </c>
      <c r="K6">
        <v>0.5</v>
      </c>
      <c r="L6">
        <v>50</v>
      </c>
    </row>
    <row r="7" spans="1:12" x14ac:dyDescent="0.25">
      <c r="A7" s="1" t="s">
        <v>17</v>
      </c>
      <c r="B7">
        <v>37</v>
      </c>
      <c r="C7">
        <v>2523.09</v>
      </c>
      <c r="D7">
        <v>5</v>
      </c>
      <c r="E7" s="1" t="s">
        <v>42</v>
      </c>
      <c r="F7">
        <v>736.85</v>
      </c>
      <c r="G7">
        <v>5</v>
      </c>
      <c r="H7">
        <v>10000</v>
      </c>
      <c r="I7">
        <v>415</v>
      </c>
      <c r="J7">
        <v>1786.24</v>
      </c>
      <c r="K7">
        <v>0.5</v>
      </c>
      <c r="L7">
        <v>50</v>
      </c>
    </row>
    <row r="8" spans="1:12" x14ac:dyDescent="0.25">
      <c r="A8" s="1" t="s">
        <v>18</v>
      </c>
      <c r="B8">
        <v>37</v>
      </c>
      <c r="C8">
        <v>2991.63</v>
      </c>
      <c r="D8">
        <v>6</v>
      </c>
      <c r="E8" s="1" t="s">
        <v>42</v>
      </c>
      <c r="F8">
        <v>1202.3800000000001</v>
      </c>
      <c r="G8">
        <v>7</v>
      </c>
      <c r="H8">
        <v>10000</v>
      </c>
      <c r="I8">
        <v>447</v>
      </c>
      <c r="J8">
        <v>1789.25</v>
      </c>
      <c r="K8">
        <v>0.5</v>
      </c>
      <c r="L8">
        <v>50</v>
      </c>
    </row>
    <row r="9" spans="1:12" x14ac:dyDescent="0.25">
      <c r="A9" s="1" t="s">
        <v>19</v>
      </c>
      <c r="B9">
        <v>38</v>
      </c>
      <c r="C9">
        <v>3083.45</v>
      </c>
      <c r="D9">
        <v>5</v>
      </c>
      <c r="E9" s="1" t="s">
        <v>42</v>
      </c>
      <c r="F9">
        <v>1012.28</v>
      </c>
      <c r="G9">
        <v>5</v>
      </c>
      <c r="H9">
        <v>10000</v>
      </c>
      <c r="I9">
        <v>433</v>
      </c>
      <c r="J9">
        <v>2071.17</v>
      </c>
      <c r="K9">
        <v>0.5</v>
      </c>
      <c r="L9">
        <v>50</v>
      </c>
    </row>
    <row r="10" spans="1:12" x14ac:dyDescent="0.25">
      <c r="A10" s="1" t="s">
        <v>20</v>
      </c>
      <c r="B10">
        <v>39</v>
      </c>
      <c r="C10">
        <v>2613.9699999999998</v>
      </c>
      <c r="D10">
        <v>5</v>
      </c>
      <c r="E10" s="1" t="s">
        <v>42</v>
      </c>
      <c r="F10">
        <v>906.07</v>
      </c>
      <c r="G10">
        <v>5</v>
      </c>
      <c r="H10">
        <v>10000</v>
      </c>
      <c r="I10">
        <v>477</v>
      </c>
      <c r="J10">
        <v>1707.9</v>
      </c>
      <c r="K10">
        <v>0.5</v>
      </c>
      <c r="L10">
        <v>50</v>
      </c>
    </row>
    <row r="11" spans="1:12" x14ac:dyDescent="0.25">
      <c r="A11" s="1" t="s">
        <v>21</v>
      </c>
      <c r="B11">
        <v>39</v>
      </c>
      <c r="C11">
        <v>2860.92</v>
      </c>
      <c r="D11">
        <v>6</v>
      </c>
      <c r="E11" s="1" t="s">
        <v>42</v>
      </c>
      <c r="F11">
        <v>973.82</v>
      </c>
      <c r="G11">
        <v>6</v>
      </c>
      <c r="H11">
        <v>10000</v>
      </c>
      <c r="I11">
        <v>454</v>
      </c>
      <c r="J11">
        <v>1887.1</v>
      </c>
      <c r="K11">
        <v>0.5</v>
      </c>
      <c r="L11">
        <v>50</v>
      </c>
    </row>
    <row r="12" spans="1:12" x14ac:dyDescent="0.25">
      <c r="A12" s="1" t="s">
        <v>22</v>
      </c>
      <c r="B12">
        <v>44</v>
      </c>
      <c r="C12">
        <v>2575.4299999999998</v>
      </c>
      <c r="D12">
        <v>6</v>
      </c>
      <c r="E12" s="1" t="s">
        <v>42</v>
      </c>
      <c r="F12">
        <v>922.37</v>
      </c>
      <c r="G12">
        <v>6</v>
      </c>
      <c r="H12">
        <v>10000</v>
      </c>
      <c r="I12">
        <v>511</v>
      </c>
      <c r="J12">
        <v>1653.06</v>
      </c>
      <c r="K12">
        <v>0.5</v>
      </c>
      <c r="L12">
        <v>50</v>
      </c>
    </row>
    <row r="13" spans="1:12" x14ac:dyDescent="0.25">
      <c r="A13" s="1" t="s">
        <v>23</v>
      </c>
      <c r="B13">
        <v>45</v>
      </c>
      <c r="C13">
        <v>3586.18</v>
      </c>
      <c r="D13">
        <v>6</v>
      </c>
      <c r="E13" s="1" t="s">
        <v>42</v>
      </c>
      <c r="F13">
        <v>1155.8800000000001</v>
      </c>
      <c r="G13">
        <v>7</v>
      </c>
      <c r="H13">
        <v>10000</v>
      </c>
      <c r="I13">
        <v>530</v>
      </c>
      <c r="J13">
        <v>2430.3000000000002</v>
      </c>
      <c r="K13">
        <v>0.5</v>
      </c>
      <c r="L13">
        <v>50</v>
      </c>
    </row>
    <row r="14" spans="1:12" x14ac:dyDescent="0.25">
      <c r="A14" s="1" t="s">
        <v>24</v>
      </c>
      <c r="B14">
        <v>45</v>
      </c>
      <c r="C14">
        <v>3185.41</v>
      </c>
      <c r="D14">
        <v>7</v>
      </c>
      <c r="E14" s="1" t="s">
        <v>42</v>
      </c>
      <c r="F14">
        <v>1101.74</v>
      </c>
      <c r="G14">
        <v>7</v>
      </c>
      <c r="H14">
        <v>10000</v>
      </c>
      <c r="I14">
        <v>514</v>
      </c>
      <c r="J14">
        <v>2083.67</v>
      </c>
      <c r="K14">
        <v>0.5</v>
      </c>
      <c r="L14">
        <v>50</v>
      </c>
    </row>
    <row r="15" spans="1:12" x14ac:dyDescent="0.25">
      <c r="A15" s="1" t="s">
        <v>25</v>
      </c>
      <c r="B15">
        <v>46</v>
      </c>
      <c r="C15">
        <v>2940.85</v>
      </c>
      <c r="D15">
        <v>7</v>
      </c>
      <c r="E15" s="1" t="s">
        <v>42</v>
      </c>
      <c r="F15">
        <v>968.05</v>
      </c>
      <c r="G15">
        <v>7</v>
      </c>
      <c r="H15">
        <v>10000</v>
      </c>
      <c r="I15">
        <v>506</v>
      </c>
      <c r="J15">
        <v>1972.8</v>
      </c>
      <c r="K15">
        <v>0.5</v>
      </c>
      <c r="L15">
        <v>50</v>
      </c>
    </row>
    <row r="16" spans="1:12" x14ac:dyDescent="0.25">
      <c r="A16" s="1" t="s">
        <v>26</v>
      </c>
      <c r="B16">
        <v>53</v>
      </c>
      <c r="C16">
        <v>4286.49</v>
      </c>
      <c r="D16">
        <v>7</v>
      </c>
      <c r="E16" s="1" t="s">
        <v>42</v>
      </c>
      <c r="F16">
        <v>1357.07</v>
      </c>
      <c r="G16">
        <v>8</v>
      </c>
      <c r="H16">
        <v>10000</v>
      </c>
      <c r="I16">
        <v>582</v>
      </c>
      <c r="J16">
        <v>2929.41</v>
      </c>
      <c r="K16">
        <v>0.5</v>
      </c>
      <c r="L16">
        <v>50</v>
      </c>
    </row>
    <row r="17" spans="1:12" x14ac:dyDescent="0.25">
      <c r="A17" s="1" t="s">
        <v>27</v>
      </c>
      <c r="B17">
        <v>54</v>
      </c>
      <c r="C17">
        <v>3857.39</v>
      </c>
      <c r="D17">
        <v>7</v>
      </c>
      <c r="E17" s="1" t="s">
        <v>42</v>
      </c>
      <c r="F17">
        <v>1230.4100000000001</v>
      </c>
      <c r="G17">
        <v>8</v>
      </c>
      <c r="H17">
        <v>10000</v>
      </c>
      <c r="I17">
        <v>578</v>
      </c>
      <c r="J17">
        <v>2626.99</v>
      </c>
      <c r="K17">
        <v>0.5</v>
      </c>
      <c r="L17">
        <v>50</v>
      </c>
    </row>
    <row r="18" spans="1:12" x14ac:dyDescent="0.25">
      <c r="A18" s="1" t="s">
        <v>28</v>
      </c>
      <c r="B18">
        <v>55</v>
      </c>
      <c r="C18">
        <v>4203.3100000000004</v>
      </c>
      <c r="D18">
        <v>9</v>
      </c>
      <c r="E18" s="1" t="s">
        <v>42</v>
      </c>
      <c r="F18">
        <v>1414.43</v>
      </c>
      <c r="G18">
        <v>9</v>
      </c>
      <c r="H18">
        <v>10000</v>
      </c>
      <c r="I18">
        <v>637</v>
      </c>
      <c r="J18">
        <v>2788.88</v>
      </c>
      <c r="K18">
        <v>0.5</v>
      </c>
      <c r="L18">
        <v>50</v>
      </c>
    </row>
    <row r="19" spans="1:12" x14ac:dyDescent="0.25">
      <c r="A19" s="1" t="s">
        <v>29</v>
      </c>
      <c r="B19">
        <v>60</v>
      </c>
      <c r="C19">
        <v>4649.12</v>
      </c>
      <c r="D19">
        <v>9</v>
      </c>
      <c r="E19" s="1" t="s">
        <v>42</v>
      </c>
      <c r="F19">
        <v>1571.65</v>
      </c>
      <c r="G19">
        <v>9</v>
      </c>
      <c r="H19">
        <v>10000</v>
      </c>
      <c r="I19">
        <v>656</v>
      </c>
      <c r="J19">
        <v>3077.47</v>
      </c>
      <c r="K19">
        <v>0.5</v>
      </c>
      <c r="L19">
        <v>50</v>
      </c>
    </row>
    <row r="20" spans="1:12" x14ac:dyDescent="0.25">
      <c r="A20" s="1" t="s">
        <v>30</v>
      </c>
      <c r="B20">
        <v>61</v>
      </c>
      <c r="C20">
        <v>3420.88</v>
      </c>
      <c r="D20">
        <v>9</v>
      </c>
      <c r="E20" s="1" t="s">
        <v>42</v>
      </c>
      <c r="F20">
        <v>1142.32</v>
      </c>
      <c r="G20">
        <v>10</v>
      </c>
      <c r="H20">
        <v>10000</v>
      </c>
      <c r="I20">
        <v>650</v>
      </c>
      <c r="J20">
        <v>2278.56</v>
      </c>
      <c r="K20">
        <v>0.5</v>
      </c>
      <c r="L20">
        <v>50</v>
      </c>
    </row>
    <row r="21" spans="1:12" x14ac:dyDescent="0.25">
      <c r="A21" s="1" t="s">
        <v>31</v>
      </c>
      <c r="B21">
        <v>62</v>
      </c>
      <c r="C21">
        <v>4676.51</v>
      </c>
      <c r="D21">
        <v>8</v>
      </c>
      <c r="E21" s="1" t="s">
        <v>42</v>
      </c>
      <c r="F21">
        <v>1391.28</v>
      </c>
      <c r="G21">
        <v>8</v>
      </c>
      <c r="H21">
        <v>10000</v>
      </c>
      <c r="I21">
        <v>631</v>
      </c>
      <c r="J21">
        <v>3285.23</v>
      </c>
      <c r="K21">
        <v>0.5</v>
      </c>
      <c r="L21">
        <v>50</v>
      </c>
    </row>
    <row r="22" spans="1:12" x14ac:dyDescent="0.25">
      <c r="A22" s="1" t="s">
        <v>32</v>
      </c>
      <c r="B22">
        <v>63</v>
      </c>
      <c r="C22">
        <v>3976.46</v>
      </c>
      <c r="D22">
        <v>10</v>
      </c>
      <c r="E22" s="1" t="s">
        <v>42</v>
      </c>
      <c r="F22">
        <v>1231.33</v>
      </c>
      <c r="G22">
        <v>10</v>
      </c>
      <c r="H22">
        <v>10000</v>
      </c>
      <c r="I22">
        <v>691</v>
      </c>
      <c r="J22">
        <v>2745.13</v>
      </c>
      <c r="K22">
        <v>0.5</v>
      </c>
      <c r="L22">
        <v>50</v>
      </c>
    </row>
    <row r="23" spans="1:12" x14ac:dyDescent="0.25">
      <c r="A23" s="1" t="s">
        <v>33</v>
      </c>
      <c r="B23">
        <v>64</v>
      </c>
      <c r="C23">
        <v>5071.8100000000004</v>
      </c>
      <c r="D23">
        <v>9</v>
      </c>
      <c r="E23" s="1" t="s">
        <v>42</v>
      </c>
      <c r="F23">
        <v>1452.88</v>
      </c>
      <c r="G23">
        <v>9</v>
      </c>
      <c r="H23">
        <v>10000</v>
      </c>
      <c r="I23">
        <v>686</v>
      </c>
      <c r="J23">
        <v>3618.93</v>
      </c>
      <c r="K23">
        <v>0.5</v>
      </c>
      <c r="L23">
        <v>50</v>
      </c>
    </row>
    <row r="24" spans="1:12" x14ac:dyDescent="0.25">
      <c r="A24" s="1" t="s">
        <v>34</v>
      </c>
      <c r="B24">
        <v>65</v>
      </c>
      <c r="C24">
        <v>5155.22</v>
      </c>
      <c r="D24">
        <v>9</v>
      </c>
      <c r="E24" s="1" t="s">
        <v>42</v>
      </c>
      <c r="F24">
        <v>1578.61</v>
      </c>
      <c r="G24">
        <v>10</v>
      </c>
      <c r="H24">
        <v>10000</v>
      </c>
      <c r="I24">
        <v>685</v>
      </c>
      <c r="J24">
        <v>3576.62</v>
      </c>
      <c r="K24">
        <v>0.5</v>
      </c>
      <c r="L24">
        <v>50</v>
      </c>
    </row>
    <row r="25" spans="1:12" x14ac:dyDescent="0.25">
      <c r="A25" s="1" t="s">
        <v>35</v>
      </c>
      <c r="B25">
        <v>69</v>
      </c>
      <c r="C25">
        <v>4759.6000000000004</v>
      </c>
      <c r="D25">
        <v>9</v>
      </c>
      <c r="E25" s="1" t="s">
        <v>42</v>
      </c>
      <c r="F25">
        <v>1421.62</v>
      </c>
      <c r="G25">
        <v>9</v>
      </c>
      <c r="H25">
        <v>10000</v>
      </c>
      <c r="I25">
        <v>708</v>
      </c>
      <c r="J25">
        <v>3337.98</v>
      </c>
      <c r="K25">
        <v>0.5</v>
      </c>
      <c r="L25">
        <v>50</v>
      </c>
    </row>
    <row r="26" spans="1:12" x14ac:dyDescent="0.25">
      <c r="A26" s="1" t="s">
        <v>36</v>
      </c>
      <c r="B26">
        <v>80</v>
      </c>
      <c r="C26">
        <v>4970.79</v>
      </c>
      <c r="D26">
        <v>10</v>
      </c>
      <c r="E26" s="1" t="s">
        <v>42</v>
      </c>
      <c r="F26">
        <v>1556.72</v>
      </c>
      <c r="G26">
        <v>11</v>
      </c>
      <c r="H26">
        <v>10000</v>
      </c>
      <c r="I26">
        <v>831</v>
      </c>
      <c r="J26">
        <v>3414.06</v>
      </c>
      <c r="K26">
        <v>0.5</v>
      </c>
      <c r="L26">
        <v>50</v>
      </c>
    </row>
    <row r="27" spans="1:12" x14ac:dyDescent="0.25">
      <c r="A27" s="1" t="s">
        <v>37</v>
      </c>
      <c r="B27">
        <v>101</v>
      </c>
      <c r="C27">
        <v>7331.18</v>
      </c>
      <c r="D27">
        <v>10</v>
      </c>
      <c r="E27" s="1" t="s">
        <v>42</v>
      </c>
      <c r="F27">
        <v>1503.74</v>
      </c>
      <c r="G27">
        <v>10</v>
      </c>
      <c r="H27">
        <v>10000</v>
      </c>
      <c r="I27">
        <v>1028</v>
      </c>
      <c r="J27">
        <v>5827.44</v>
      </c>
      <c r="K27">
        <v>0.5</v>
      </c>
      <c r="L27">
        <v>50</v>
      </c>
    </row>
    <row r="28" spans="1:12" x14ac:dyDescent="0.25">
      <c r="A28" s="1" t="s">
        <v>38</v>
      </c>
      <c r="B28">
        <v>101</v>
      </c>
      <c r="C28">
        <v>5774.6</v>
      </c>
      <c r="D28">
        <v>10</v>
      </c>
      <c r="E28" s="1" t="s">
        <v>42</v>
      </c>
      <c r="F28">
        <v>1253.42</v>
      </c>
      <c r="G28">
        <v>10</v>
      </c>
      <c r="H28">
        <v>10000</v>
      </c>
      <c r="I28">
        <v>995</v>
      </c>
      <c r="J28">
        <v>4521.18</v>
      </c>
      <c r="K28">
        <v>0.5</v>
      </c>
      <c r="L28">
        <v>50</v>
      </c>
    </row>
    <row r="29" spans="1:12" x14ac:dyDescent="0.25">
      <c r="A29" s="1" t="s">
        <v>39</v>
      </c>
      <c r="B29">
        <v>101</v>
      </c>
      <c r="C29">
        <v>5812.13</v>
      </c>
      <c r="D29">
        <v>8</v>
      </c>
      <c r="E29" s="1" t="s">
        <v>42</v>
      </c>
      <c r="F29">
        <v>1202.6600000000001</v>
      </c>
      <c r="G29">
        <v>8</v>
      </c>
      <c r="H29">
        <v>10000</v>
      </c>
      <c r="I29">
        <v>974</v>
      </c>
      <c r="J29">
        <v>4609.47</v>
      </c>
      <c r="K29">
        <v>0.5</v>
      </c>
      <c r="L29">
        <v>50</v>
      </c>
    </row>
    <row r="30" spans="1:12" x14ac:dyDescent="0.25">
      <c r="A30" s="1"/>
      <c r="E30" s="1"/>
      <c r="I30">
        <f>SUM(Recuit_simulé_10000_0_5_50[Temps d''execution])</f>
        <v>16607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DCF0-07B5-405D-B579-F448317A015D}">
  <dimension ref="A1:L30"/>
  <sheetViews>
    <sheetView workbookViewId="0">
      <selection activeCell="I30" sqref="I30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3063.28</v>
      </c>
      <c r="D2">
        <v>5</v>
      </c>
      <c r="E2" s="1" t="s">
        <v>42</v>
      </c>
      <c r="F2">
        <v>1036.5899999999999</v>
      </c>
      <c r="G2">
        <v>5</v>
      </c>
      <c r="H2">
        <v>10000</v>
      </c>
      <c r="I2">
        <v>473</v>
      </c>
      <c r="J2">
        <v>2026.68</v>
      </c>
      <c r="K2">
        <v>0.5</v>
      </c>
      <c r="L2">
        <v>250</v>
      </c>
    </row>
    <row r="3" spans="1:12" x14ac:dyDescent="0.25">
      <c r="A3" s="1" t="s">
        <v>13</v>
      </c>
      <c r="B3">
        <v>33</v>
      </c>
      <c r="C3">
        <v>2255.19</v>
      </c>
      <c r="D3">
        <v>5</v>
      </c>
      <c r="E3" s="1" t="s">
        <v>42</v>
      </c>
      <c r="F3">
        <v>702.43</v>
      </c>
      <c r="G3">
        <v>5</v>
      </c>
      <c r="H3">
        <v>10000</v>
      </c>
      <c r="I3">
        <v>494</v>
      </c>
      <c r="J3">
        <v>1552.76</v>
      </c>
      <c r="K3">
        <v>0.5</v>
      </c>
      <c r="L3">
        <v>250</v>
      </c>
    </row>
    <row r="4" spans="1:12" x14ac:dyDescent="0.25">
      <c r="A4" s="1" t="s">
        <v>14</v>
      </c>
      <c r="B4">
        <v>33</v>
      </c>
      <c r="C4">
        <v>2756.2</v>
      </c>
      <c r="D4">
        <v>6</v>
      </c>
      <c r="E4" s="1" t="s">
        <v>42</v>
      </c>
      <c r="F4">
        <v>953.68</v>
      </c>
      <c r="G4">
        <v>6</v>
      </c>
      <c r="H4">
        <v>10000</v>
      </c>
      <c r="I4">
        <v>453</v>
      </c>
      <c r="J4">
        <v>1802.52</v>
      </c>
      <c r="K4">
        <v>0.5</v>
      </c>
      <c r="L4">
        <v>250</v>
      </c>
    </row>
    <row r="5" spans="1:12" x14ac:dyDescent="0.25">
      <c r="A5" s="1" t="s">
        <v>15</v>
      </c>
      <c r="B5">
        <v>34</v>
      </c>
      <c r="C5">
        <v>2395.94</v>
      </c>
      <c r="D5">
        <v>5</v>
      </c>
      <c r="E5" s="1" t="s">
        <v>42</v>
      </c>
      <c r="F5">
        <v>961.52</v>
      </c>
      <c r="G5">
        <v>5</v>
      </c>
      <c r="H5">
        <v>10000</v>
      </c>
      <c r="I5">
        <v>493</v>
      </c>
      <c r="J5">
        <v>1434.42</v>
      </c>
      <c r="K5">
        <v>0.5</v>
      </c>
      <c r="L5">
        <v>250</v>
      </c>
    </row>
    <row r="6" spans="1:12" x14ac:dyDescent="0.25">
      <c r="A6" s="1" t="s">
        <v>16</v>
      </c>
      <c r="B6">
        <v>36</v>
      </c>
      <c r="C6">
        <v>2224.29</v>
      </c>
      <c r="D6">
        <v>5</v>
      </c>
      <c r="E6" s="1" t="s">
        <v>42</v>
      </c>
      <c r="F6">
        <v>915.93</v>
      </c>
      <c r="G6">
        <v>5</v>
      </c>
      <c r="H6">
        <v>10000</v>
      </c>
      <c r="I6">
        <v>429</v>
      </c>
      <c r="J6">
        <v>1308.3599999999999</v>
      </c>
      <c r="K6">
        <v>0.5</v>
      </c>
      <c r="L6">
        <v>250</v>
      </c>
    </row>
    <row r="7" spans="1:12" x14ac:dyDescent="0.25">
      <c r="A7" s="1" t="s">
        <v>17</v>
      </c>
      <c r="B7">
        <v>37</v>
      </c>
      <c r="C7">
        <v>2996.7</v>
      </c>
      <c r="D7">
        <v>5</v>
      </c>
      <c r="E7" s="1" t="s">
        <v>42</v>
      </c>
      <c r="F7">
        <v>1008.13</v>
      </c>
      <c r="G7">
        <v>5</v>
      </c>
      <c r="H7">
        <v>10000</v>
      </c>
      <c r="I7">
        <v>442</v>
      </c>
      <c r="J7">
        <v>1988.57</v>
      </c>
      <c r="K7">
        <v>0.5</v>
      </c>
      <c r="L7">
        <v>250</v>
      </c>
    </row>
    <row r="8" spans="1:12" x14ac:dyDescent="0.25">
      <c r="A8" s="1" t="s">
        <v>18</v>
      </c>
      <c r="B8">
        <v>37</v>
      </c>
      <c r="C8">
        <v>3058.07</v>
      </c>
      <c r="D8">
        <v>6</v>
      </c>
      <c r="E8" s="1" t="s">
        <v>42</v>
      </c>
      <c r="F8">
        <v>1084.1300000000001</v>
      </c>
      <c r="G8">
        <v>6</v>
      </c>
      <c r="H8">
        <v>10000</v>
      </c>
      <c r="I8">
        <v>547</v>
      </c>
      <c r="J8">
        <v>1973.95</v>
      </c>
      <c r="K8">
        <v>0.5</v>
      </c>
      <c r="L8">
        <v>250</v>
      </c>
    </row>
    <row r="9" spans="1:12" x14ac:dyDescent="0.25">
      <c r="A9" s="1" t="s">
        <v>19</v>
      </c>
      <c r="B9">
        <v>38</v>
      </c>
      <c r="C9">
        <v>3147.99</v>
      </c>
      <c r="D9">
        <v>5</v>
      </c>
      <c r="E9" s="1" t="s">
        <v>42</v>
      </c>
      <c r="F9">
        <v>1049.05</v>
      </c>
      <c r="G9">
        <v>5</v>
      </c>
      <c r="H9">
        <v>10000</v>
      </c>
      <c r="I9">
        <v>565</v>
      </c>
      <c r="J9">
        <v>2098.94</v>
      </c>
      <c r="K9">
        <v>0.5</v>
      </c>
      <c r="L9">
        <v>250</v>
      </c>
    </row>
    <row r="10" spans="1:12" x14ac:dyDescent="0.25">
      <c r="A10" s="1" t="s">
        <v>20</v>
      </c>
      <c r="B10">
        <v>39</v>
      </c>
      <c r="C10">
        <v>3287.48</v>
      </c>
      <c r="D10">
        <v>5</v>
      </c>
      <c r="E10" s="1" t="s">
        <v>42</v>
      </c>
      <c r="F10">
        <v>1023.02</v>
      </c>
      <c r="G10">
        <v>5</v>
      </c>
      <c r="H10">
        <v>10000</v>
      </c>
      <c r="I10">
        <v>470</v>
      </c>
      <c r="J10">
        <v>2264.46</v>
      </c>
      <c r="K10">
        <v>0.5</v>
      </c>
      <c r="L10">
        <v>250</v>
      </c>
    </row>
    <row r="11" spans="1:12" x14ac:dyDescent="0.25">
      <c r="A11" s="1" t="s">
        <v>21</v>
      </c>
      <c r="B11">
        <v>39</v>
      </c>
      <c r="C11">
        <v>2750.42</v>
      </c>
      <c r="D11">
        <v>6</v>
      </c>
      <c r="E11" s="1" t="s">
        <v>42</v>
      </c>
      <c r="F11">
        <v>874.44</v>
      </c>
      <c r="G11">
        <v>7</v>
      </c>
      <c r="H11">
        <v>10000</v>
      </c>
      <c r="I11">
        <v>452</v>
      </c>
      <c r="J11">
        <v>1875.98</v>
      </c>
      <c r="K11">
        <v>0.5</v>
      </c>
      <c r="L11">
        <v>250</v>
      </c>
    </row>
    <row r="12" spans="1:12" x14ac:dyDescent="0.25">
      <c r="A12" s="1" t="s">
        <v>22</v>
      </c>
      <c r="B12">
        <v>44</v>
      </c>
      <c r="C12">
        <v>3052.69</v>
      </c>
      <c r="D12">
        <v>6</v>
      </c>
      <c r="E12" s="1" t="s">
        <v>42</v>
      </c>
      <c r="F12">
        <v>1014.71</v>
      </c>
      <c r="G12">
        <v>7</v>
      </c>
      <c r="H12">
        <v>10000</v>
      </c>
      <c r="I12">
        <v>510</v>
      </c>
      <c r="J12">
        <v>2037.97</v>
      </c>
      <c r="K12">
        <v>0.5</v>
      </c>
      <c r="L12">
        <v>250</v>
      </c>
    </row>
    <row r="13" spans="1:12" x14ac:dyDescent="0.25">
      <c r="A13" s="1" t="s">
        <v>23</v>
      </c>
      <c r="B13">
        <v>45</v>
      </c>
      <c r="C13">
        <v>3762.84</v>
      </c>
      <c r="D13">
        <v>6</v>
      </c>
      <c r="E13" s="1" t="s">
        <v>42</v>
      </c>
      <c r="F13">
        <v>1078.46</v>
      </c>
      <c r="G13">
        <v>7</v>
      </c>
      <c r="H13">
        <v>10000</v>
      </c>
      <c r="I13">
        <v>554</v>
      </c>
      <c r="J13">
        <v>2684.38</v>
      </c>
      <c r="K13">
        <v>0.5</v>
      </c>
      <c r="L13">
        <v>250</v>
      </c>
    </row>
    <row r="14" spans="1:12" x14ac:dyDescent="0.25">
      <c r="A14" s="1" t="s">
        <v>24</v>
      </c>
      <c r="B14">
        <v>45</v>
      </c>
      <c r="C14">
        <v>3044.97</v>
      </c>
      <c r="D14">
        <v>7</v>
      </c>
      <c r="E14" s="1" t="s">
        <v>42</v>
      </c>
      <c r="F14">
        <v>1086.45</v>
      </c>
      <c r="G14">
        <v>7</v>
      </c>
      <c r="H14">
        <v>10000</v>
      </c>
      <c r="I14">
        <v>529</v>
      </c>
      <c r="J14">
        <v>1958.52</v>
      </c>
      <c r="K14">
        <v>0.5</v>
      </c>
      <c r="L14">
        <v>250</v>
      </c>
    </row>
    <row r="15" spans="1:12" x14ac:dyDescent="0.25">
      <c r="A15" s="1" t="s">
        <v>25</v>
      </c>
      <c r="B15">
        <v>46</v>
      </c>
      <c r="C15">
        <v>3075.47</v>
      </c>
      <c r="D15">
        <v>7</v>
      </c>
      <c r="E15" s="1" t="s">
        <v>42</v>
      </c>
      <c r="F15">
        <v>952.06</v>
      </c>
      <c r="G15">
        <v>7</v>
      </c>
      <c r="H15">
        <v>10000</v>
      </c>
      <c r="I15">
        <v>535</v>
      </c>
      <c r="J15">
        <v>2123.41</v>
      </c>
      <c r="K15">
        <v>0.5</v>
      </c>
      <c r="L15">
        <v>250</v>
      </c>
    </row>
    <row r="16" spans="1:12" x14ac:dyDescent="0.25">
      <c r="A16" s="1" t="s">
        <v>26</v>
      </c>
      <c r="B16">
        <v>53</v>
      </c>
      <c r="C16">
        <v>3380.28</v>
      </c>
      <c r="D16">
        <v>7</v>
      </c>
      <c r="E16" s="1" t="s">
        <v>42</v>
      </c>
      <c r="F16">
        <v>1150.77</v>
      </c>
      <c r="G16">
        <v>7</v>
      </c>
      <c r="H16">
        <v>10000</v>
      </c>
      <c r="I16">
        <v>608</v>
      </c>
      <c r="J16">
        <v>2229.5</v>
      </c>
      <c r="K16">
        <v>0.5</v>
      </c>
      <c r="L16">
        <v>250</v>
      </c>
    </row>
    <row r="17" spans="1:12" x14ac:dyDescent="0.25">
      <c r="A17" s="1" t="s">
        <v>27</v>
      </c>
      <c r="B17">
        <v>54</v>
      </c>
      <c r="C17">
        <v>4340.13</v>
      </c>
      <c r="D17">
        <v>7</v>
      </c>
      <c r="E17" s="1" t="s">
        <v>42</v>
      </c>
      <c r="F17">
        <v>1561.85</v>
      </c>
      <c r="G17">
        <v>8</v>
      </c>
      <c r="H17">
        <v>10000</v>
      </c>
      <c r="I17">
        <v>615</v>
      </c>
      <c r="J17">
        <v>2778.28</v>
      </c>
      <c r="K17">
        <v>0.5</v>
      </c>
      <c r="L17">
        <v>250</v>
      </c>
    </row>
    <row r="18" spans="1:12" x14ac:dyDescent="0.25">
      <c r="A18" s="1" t="s">
        <v>28</v>
      </c>
      <c r="B18">
        <v>55</v>
      </c>
      <c r="C18">
        <v>4276.63</v>
      </c>
      <c r="D18">
        <v>9</v>
      </c>
      <c r="E18" s="1" t="s">
        <v>42</v>
      </c>
      <c r="F18">
        <v>1452.78</v>
      </c>
      <c r="G18">
        <v>10</v>
      </c>
      <c r="H18">
        <v>10000</v>
      </c>
      <c r="I18">
        <v>634</v>
      </c>
      <c r="J18">
        <v>2823.85</v>
      </c>
      <c r="K18">
        <v>0.5</v>
      </c>
      <c r="L18">
        <v>250</v>
      </c>
    </row>
    <row r="19" spans="1:12" x14ac:dyDescent="0.25">
      <c r="A19" s="1" t="s">
        <v>29</v>
      </c>
      <c r="B19">
        <v>60</v>
      </c>
      <c r="C19">
        <v>4056.07</v>
      </c>
      <c r="D19">
        <v>9</v>
      </c>
      <c r="E19" s="1" t="s">
        <v>42</v>
      </c>
      <c r="F19">
        <v>1322.51</v>
      </c>
      <c r="G19">
        <v>9</v>
      </c>
      <c r="H19">
        <v>10000</v>
      </c>
      <c r="I19">
        <v>879</v>
      </c>
      <c r="J19">
        <v>2733.56</v>
      </c>
      <c r="K19">
        <v>0.5</v>
      </c>
      <c r="L19">
        <v>250</v>
      </c>
    </row>
    <row r="20" spans="1:12" x14ac:dyDescent="0.25">
      <c r="A20" s="1" t="s">
        <v>30</v>
      </c>
      <c r="B20">
        <v>61</v>
      </c>
      <c r="C20">
        <v>4686.7299999999996</v>
      </c>
      <c r="D20">
        <v>9</v>
      </c>
      <c r="E20" s="1" t="s">
        <v>42</v>
      </c>
      <c r="F20">
        <v>1598.4</v>
      </c>
      <c r="G20">
        <v>10</v>
      </c>
      <c r="H20">
        <v>10000</v>
      </c>
      <c r="I20">
        <v>715</v>
      </c>
      <c r="J20">
        <v>3088.33</v>
      </c>
      <c r="K20">
        <v>0.5</v>
      </c>
      <c r="L20">
        <v>250</v>
      </c>
    </row>
    <row r="21" spans="1:12" x14ac:dyDescent="0.25">
      <c r="A21" s="1" t="s">
        <v>31</v>
      </c>
      <c r="B21">
        <v>62</v>
      </c>
      <c r="C21">
        <v>5806.59</v>
      </c>
      <c r="D21">
        <v>8</v>
      </c>
      <c r="E21" s="1" t="s">
        <v>42</v>
      </c>
      <c r="F21">
        <v>1593.63</v>
      </c>
      <c r="G21">
        <v>8</v>
      </c>
      <c r="H21">
        <v>10000</v>
      </c>
      <c r="I21">
        <v>683</v>
      </c>
      <c r="J21">
        <v>4212.96</v>
      </c>
      <c r="K21">
        <v>0.5</v>
      </c>
      <c r="L21">
        <v>250</v>
      </c>
    </row>
    <row r="22" spans="1:12" x14ac:dyDescent="0.25">
      <c r="A22" s="1" t="s">
        <v>32</v>
      </c>
      <c r="B22">
        <v>63</v>
      </c>
      <c r="C22">
        <v>5415.21</v>
      </c>
      <c r="D22">
        <v>10</v>
      </c>
      <c r="E22" s="1" t="s">
        <v>42</v>
      </c>
      <c r="F22">
        <v>1492.33</v>
      </c>
      <c r="G22">
        <v>11</v>
      </c>
      <c r="H22">
        <v>10000</v>
      </c>
      <c r="I22">
        <v>828</v>
      </c>
      <c r="J22">
        <v>3922.87</v>
      </c>
      <c r="K22">
        <v>0.5</v>
      </c>
      <c r="L22">
        <v>250</v>
      </c>
    </row>
    <row r="23" spans="1:12" x14ac:dyDescent="0.25">
      <c r="A23" s="1" t="s">
        <v>33</v>
      </c>
      <c r="B23">
        <v>64</v>
      </c>
      <c r="C23">
        <v>5350.26</v>
      </c>
      <c r="D23">
        <v>9</v>
      </c>
      <c r="E23" s="1" t="s">
        <v>42</v>
      </c>
      <c r="F23">
        <v>1551.59</v>
      </c>
      <c r="G23">
        <v>10</v>
      </c>
      <c r="H23">
        <v>10000</v>
      </c>
      <c r="I23">
        <v>751</v>
      </c>
      <c r="J23">
        <v>3798.66</v>
      </c>
      <c r="K23">
        <v>0.5</v>
      </c>
      <c r="L23">
        <v>250</v>
      </c>
    </row>
    <row r="24" spans="1:12" x14ac:dyDescent="0.25">
      <c r="A24" s="1" t="s">
        <v>34</v>
      </c>
      <c r="B24">
        <v>65</v>
      </c>
      <c r="C24">
        <v>4955.3</v>
      </c>
      <c r="D24">
        <v>9</v>
      </c>
      <c r="E24" s="1" t="s">
        <v>42</v>
      </c>
      <c r="F24">
        <v>1551.73</v>
      </c>
      <c r="G24">
        <v>10</v>
      </c>
      <c r="H24">
        <v>10000</v>
      </c>
      <c r="I24">
        <v>873</v>
      </c>
      <c r="J24">
        <v>3403.57</v>
      </c>
      <c r="K24">
        <v>0.5</v>
      </c>
      <c r="L24">
        <v>250</v>
      </c>
    </row>
    <row r="25" spans="1:12" x14ac:dyDescent="0.25">
      <c r="A25" s="1" t="s">
        <v>35</v>
      </c>
      <c r="B25">
        <v>69</v>
      </c>
      <c r="C25">
        <v>6262.47</v>
      </c>
      <c r="D25">
        <v>9</v>
      </c>
      <c r="E25" s="1" t="s">
        <v>42</v>
      </c>
      <c r="F25">
        <v>1682.66</v>
      </c>
      <c r="G25">
        <v>9</v>
      </c>
      <c r="H25">
        <v>10000</v>
      </c>
      <c r="I25">
        <v>815</v>
      </c>
      <c r="J25">
        <v>4579.8</v>
      </c>
      <c r="K25">
        <v>0.5</v>
      </c>
      <c r="L25">
        <v>250</v>
      </c>
    </row>
    <row r="26" spans="1:12" x14ac:dyDescent="0.25">
      <c r="A26" s="1" t="s">
        <v>36</v>
      </c>
      <c r="B26">
        <v>80</v>
      </c>
      <c r="C26">
        <v>6460.97</v>
      </c>
      <c r="D26">
        <v>10</v>
      </c>
      <c r="E26" s="1" t="s">
        <v>42</v>
      </c>
      <c r="F26">
        <v>1823.5</v>
      </c>
      <c r="G26">
        <v>10</v>
      </c>
      <c r="H26">
        <v>10000</v>
      </c>
      <c r="I26">
        <v>1117</v>
      </c>
      <c r="J26">
        <v>4637.47</v>
      </c>
      <c r="K26">
        <v>0.5</v>
      </c>
      <c r="L26">
        <v>250</v>
      </c>
    </row>
    <row r="27" spans="1:12" x14ac:dyDescent="0.25">
      <c r="A27" s="1" t="s">
        <v>37</v>
      </c>
      <c r="B27">
        <v>101</v>
      </c>
      <c r="C27">
        <v>4960.42</v>
      </c>
      <c r="D27">
        <v>10</v>
      </c>
      <c r="E27" s="1" t="s">
        <v>42</v>
      </c>
      <c r="F27">
        <v>1080.3</v>
      </c>
      <c r="G27">
        <v>11</v>
      </c>
      <c r="H27">
        <v>10000</v>
      </c>
      <c r="I27">
        <v>1080</v>
      </c>
      <c r="J27">
        <v>3880.12</v>
      </c>
      <c r="K27">
        <v>0.5</v>
      </c>
      <c r="L27">
        <v>250</v>
      </c>
    </row>
    <row r="28" spans="1:12" x14ac:dyDescent="0.25">
      <c r="A28" s="1" t="s">
        <v>38</v>
      </c>
      <c r="B28">
        <v>101</v>
      </c>
      <c r="C28">
        <v>7454.7</v>
      </c>
      <c r="D28">
        <v>10</v>
      </c>
      <c r="E28" s="1" t="s">
        <v>42</v>
      </c>
      <c r="F28">
        <v>1560.17</v>
      </c>
      <c r="G28">
        <v>10</v>
      </c>
      <c r="H28">
        <v>10000</v>
      </c>
      <c r="I28">
        <v>1024</v>
      </c>
      <c r="J28">
        <v>5894.53</v>
      </c>
      <c r="K28">
        <v>0.5</v>
      </c>
      <c r="L28">
        <v>250</v>
      </c>
    </row>
    <row r="29" spans="1:12" x14ac:dyDescent="0.25">
      <c r="A29" s="1" t="s">
        <v>39</v>
      </c>
      <c r="B29">
        <v>101</v>
      </c>
      <c r="C29">
        <v>5476.67</v>
      </c>
      <c r="D29">
        <v>8</v>
      </c>
      <c r="E29" s="1" t="s">
        <v>42</v>
      </c>
      <c r="F29">
        <v>1012.4</v>
      </c>
      <c r="G29">
        <v>9</v>
      </c>
      <c r="H29">
        <v>10000</v>
      </c>
      <c r="I29">
        <v>953</v>
      </c>
      <c r="J29">
        <v>4464.2700000000004</v>
      </c>
      <c r="K29">
        <v>0.5</v>
      </c>
      <c r="L29">
        <v>250</v>
      </c>
    </row>
    <row r="30" spans="1:12" x14ac:dyDescent="0.25">
      <c r="A30" s="1"/>
      <c r="E30" s="1"/>
      <c r="I30">
        <f>SUM(Recuit_simulé_10000_0_5_250[Temps d''execution])</f>
        <v>18521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CBF4-373E-4799-A2F5-DB2CE196186D}">
  <dimension ref="A1:L30"/>
  <sheetViews>
    <sheetView workbookViewId="0">
      <selection activeCell="I30" sqref="I30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2620.1799999999998</v>
      </c>
      <c r="D2">
        <v>5</v>
      </c>
      <c r="E2" s="1" t="s">
        <v>42</v>
      </c>
      <c r="F2">
        <v>857.97</v>
      </c>
      <c r="G2">
        <v>6</v>
      </c>
      <c r="H2">
        <v>10000</v>
      </c>
      <c r="I2">
        <v>868</v>
      </c>
      <c r="J2">
        <v>1762.21</v>
      </c>
      <c r="K2">
        <v>0.7</v>
      </c>
      <c r="L2">
        <v>10</v>
      </c>
    </row>
    <row r="3" spans="1:12" x14ac:dyDescent="0.25">
      <c r="A3" s="1" t="s">
        <v>13</v>
      </c>
      <c r="B3">
        <v>33</v>
      </c>
      <c r="C3">
        <v>3183.92</v>
      </c>
      <c r="D3">
        <v>5</v>
      </c>
      <c r="E3" s="1" t="s">
        <v>42</v>
      </c>
      <c r="F3">
        <v>899.75</v>
      </c>
      <c r="G3">
        <v>5</v>
      </c>
      <c r="H3">
        <v>10000</v>
      </c>
      <c r="I3">
        <v>884</v>
      </c>
      <c r="J3">
        <v>2284.17</v>
      </c>
      <c r="K3">
        <v>0.7</v>
      </c>
      <c r="L3">
        <v>10</v>
      </c>
    </row>
    <row r="4" spans="1:12" x14ac:dyDescent="0.25">
      <c r="A4" s="1" t="s">
        <v>14</v>
      </c>
      <c r="B4">
        <v>33</v>
      </c>
      <c r="C4">
        <v>2005.8</v>
      </c>
      <c r="D4">
        <v>6</v>
      </c>
      <c r="E4" s="1" t="s">
        <v>42</v>
      </c>
      <c r="F4">
        <v>806.93</v>
      </c>
      <c r="G4">
        <v>6</v>
      </c>
      <c r="H4">
        <v>10000</v>
      </c>
      <c r="I4">
        <v>926</v>
      </c>
      <c r="J4">
        <v>1198.8699999999999</v>
      </c>
      <c r="K4">
        <v>0.7</v>
      </c>
      <c r="L4">
        <v>10</v>
      </c>
    </row>
    <row r="5" spans="1:12" x14ac:dyDescent="0.25">
      <c r="A5" s="1" t="s">
        <v>15</v>
      </c>
      <c r="B5">
        <v>34</v>
      </c>
      <c r="C5">
        <v>2502.09</v>
      </c>
      <c r="D5">
        <v>5</v>
      </c>
      <c r="E5" s="1" t="s">
        <v>42</v>
      </c>
      <c r="F5">
        <v>1050.07</v>
      </c>
      <c r="G5">
        <v>5</v>
      </c>
      <c r="H5">
        <v>10000</v>
      </c>
      <c r="I5">
        <v>889</v>
      </c>
      <c r="J5">
        <v>1452.02</v>
      </c>
      <c r="K5">
        <v>0.7</v>
      </c>
      <c r="L5">
        <v>10</v>
      </c>
    </row>
    <row r="6" spans="1:12" x14ac:dyDescent="0.25">
      <c r="A6" s="1" t="s">
        <v>16</v>
      </c>
      <c r="B6">
        <v>36</v>
      </c>
      <c r="C6">
        <v>2831.72</v>
      </c>
      <c r="D6">
        <v>5</v>
      </c>
      <c r="E6" s="1" t="s">
        <v>42</v>
      </c>
      <c r="F6">
        <v>937.44</v>
      </c>
      <c r="G6">
        <v>5</v>
      </c>
      <c r="H6">
        <v>10000</v>
      </c>
      <c r="I6">
        <v>913</v>
      </c>
      <c r="J6">
        <v>1894.28</v>
      </c>
      <c r="K6">
        <v>0.7</v>
      </c>
      <c r="L6">
        <v>10</v>
      </c>
    </row>
    <row r="7" spans="1:12" x14ac:dyDescent="0.25">
      <c r="A7" s="1" t="s">
        <v>17</v>
      </c>
      <c r="B7">
        <v>37</v>
      </c>
      <c r="C7">
        <v>2880.71</v>
      </c>
      <c r="D7">
        <v>5</v>
      </c>
      <c r="E7" s="1" t="s">
        <v>42</v>
      </c>
      <c r="F7">
        <v>858.11</v>
      </c>
      <c r="G7">
        <v>5</v>
      </c>
      <c r="H7">
        <v>10000</v>
      </c>
      <c r="I7">
        <v>920</v>
      </c>
      <c r="J7">
        <v>2022.59</v>
      </c>
      <c r="K7">
        <v>0.7</v>
      </c>
      <c r="L7">
        <v>10</v>
      </c>
    </row>
    <row r="8" spans="1:12" x14ac:dyDescent="0.25">
      <c r="A8" s="1" t="s">
        <v>18</v>
      </c>
      <c r="B8">
        <v>37</v>
      </c>
      <c r="C8">
        <v>2700.56</v>
      </c>
      <c r="D8">
        <v>6</v>
      </c>
      <c r="E8" s="1" t="s">
        <v>42</v>
      </c>
      <c r="F8">
        <v>1098.29</v>
      </c>
      <c r="G8">
        <v>7</v>
      </c>
      <c r="H8">
        <v>10000</v>
      </c>
      <c r="I8">
        <v>1016</v>
      </c>
      <c r="J8">
        <v>1602.27</v>
      </c>
      <c r="K8">
        <v>0.7</v>
      </c>
      <c r="L8">
        <v>10</v>
      </c>
    </row>
    <row r="9" spans="1:12" x14ac:dyDescent="0.25">
      <c r="A9" s="1" t="s">
        <v>19</v>
      </c>
      <c r="B9">
        <v>38</v>
      </c>
      <c r="C9">
        <v>2520.89</v>
      </c>
      <c r="D9">
        <v>5</v>
      </c>
      <c r="E9" s="1" t="s">
        <v>42</v>
      </c>
      <c r="F9">
        <v>911.39</v>
      </c>
      <c r="G9">
        <v>6</v>
      </c>
      <c r="H9">
        <v>10000</v>
      </c>
      <c r="I9">
        <v>972</v>
      </c>
      <c r="J9">
        <v>1609.5</v>
      </c>
      <c r="K9">
        <v>0.7</v>
      </c>
      <c r="L9">
        <v>10</v>
      </c>
    </row>
    <row r="10" spans="1:12" x14ac:dyDescent="0.25">
      <c r="A10" s="1" t="s">
        <v>20</v>
      </c>
      <c r="B10">
        <v>39</v>
      </c>
      <c r="C10">
        <v>2832.04</v>
      </c>
      <c r="D10">
        <v>5</v>
      </c>
      <c r="E10" s="1" t="s">
        <v>42</v>
      </c>
      <c r="F10">
        <v>1079.99</v>
      </c>
      <c r="G10">
        <v>6</v>
      </c>
      <c r="H10">
        <v>10000</v>
      </c>
      <c r="I10">
        <v>995</v>
      </c>
      <c r="J10">
        <v>1752.06</v>
      </c>
      <c r="K10">
        <v>0.7</v>
      </c>
      <c r="L10">
        <v>10</v>
      </c>
    </row>
    <row r="11" spans="1:12" x14ac:dyDescent="0.25">
      <c r="A11" s="1" t="s">
        <v>21</v>
      </c>
      <c r="B11">
        <v>39</v>
      </c>
      <c r="C11">
        <v>3241.64</v>
      </c>
      <c r="D11">
        <v>6</v>
      </c>
      <c r="E11" s="1" t="s">
        <v>42</v>
      </c>
      <c r="F11">
        <v>924.43</v>
      </c>
      <c r="G11">
        <v>6</v>
      </c>
      <c r="H11">
        <v>10000</v>
      </c>
      <c r="I11">
        <v>982</v>
      </c>
      <c r="J11">
        <v>2317.2199999999998</v>
      </c>
      <c r="K11">
        <v>0.7</v>
      </c>
      <c r="L11">
        <v>10</v>
      </c>
    </row>
    <row r="12" spans="1:12" x14ac:dyDescent="0.25">
      <c r="A12" s="1" t="s">
        <v>22</v>
      </c>
      <c r="B12">
        <v>44</v>
      </c>
      <c r="C12">
        <v>2669.72</v>
      </c>
      <c r="D12">
        <v>6</v>
      </c>
      <c r="E12" s="1" t="s">
        <v>42</v>
      </c>
      <c r="F12">
        <v>934.06</v>
      </c>
      <c r="G12">
        <v>6</v>
      </c>
      <c r="H12">
        <v>10000</v>
      </c>
      <c r="I12">
        <v>1184</v>
      </c>
      <c r="J12">
        <v>1735.65</v>
      </c>
      <c r="K12">
        <v>0.7</v>
      </c>
      <c r="L12">
        <v>10</v>
      </c>
    </row>
    <row r="13" spans="1:12" x14ac:dyDescent="0.25">
      <c r="A13" s="1" t="s">
        <v>23</v>
      </c>
      <c r="B13">
        <v>45</v>
      </c>
      <c r="C13">
        <v>4015.39</v>
      </c>
      <c r="D13">
        <v>6</v>
      </c>
      <c r="E13" s="1" t="s">
        <v>42</v>
      </c>
      <c r="F13">
        <v>1366.83</v>
      </c>
      <c r="G13">
        <v>7</v>
      </c>
      <c r="H13">
        <v>10000</v>
      </c>
      <c r="I13">
        <v>1091</v>
      </c>
      <c r="J13">
        <v>2648.56</v>
      </c>
      <c r="K13">
        <v>0.7</v>
      </c>
      <c r="L13">
        <v>10</v>
      </c>
    </row>
    <row r="14" spans="1:12" x14ac:dyDescent="0.25">
      <c r="A14" s="1" t="s">
        <v>24</v>
      </c>
      <c r="B14">
        <v>45</v>
      </c>
      <c r="C14">
        <v>3040.19</v>
      </c>
      <c r="D14">
        <v>7</v>
      </c>
      <c r="E14" s="1" t="s">
        <v>42</v>
      </c>
      <c r="F14">
        <v>991.95</v>
      </c>
      <c r="G14">
        <v>8</v>
      </c>
      <c r="H14">
        <v>10000</v>
      </c>
      <c r="I14">
        <v>1090</v>
      </c>
      <c r="J14">
        <v>2048.2399999999998</v>
      </c>
      <c r="K14">
        <v>0.7</v>
      </c>
      <c r="L14">
        <v>10</v>
      </c>
    </row>
    <row r="15" spans="1:12" x14ac:dyDescent="0.25">
      <c r="A15" s="1" t="s">
        <v>25</v>
      </c>
      <c r="B15">
        <v>46</v>
      </c>
      <c r="C15">
        <v>3593.41</v>
      </c>
      <c r="D15">
        <v>7</v>
      </c>
      <c r="E15" s="1" t="s">
        <v>42</v>
      </c>
      <c r="F15">
        <v>1063.1099999999999</v>
      </c>
      <c r="G15">
        <v>7</v>
      </c>
      <c r="H15">
        <v>10000</v>
      </c>
      <c r="I15">
        <v>1121</v>
      </c>
      <c r="J15">
        <v>2530.3000000000002</v>
      </c>
      <c r="K15">
        <v>0.7</v>
      </c>
      <c r="L15">
        <v>10</v>
      </c>
    </row>
    <row r="16" spans="1:12" x14ac:dyDescent="0.25">
      <c r="A16" s="1" t="s">
        <v>26</v>
      </c>
      <c r="B16">
        <v>53</v>
      </c>
      <c r="C16">
        <v>3694.12</v>
      </c>
      <c r="D16">
        <v>7</v>
      </c>
      <c r="E16" s="1" t="s">
        <v>42</v>
      </c>
      <c r="F16">
        <v>1371.02</v>
      </c>
      <c r="G16">
        <v>8</v>
      </c>
      <c r="H16">
        <v>10000</v>
      </c>
      <c r="I16">
        <v>1280</v>
      </c>
      <c r="J16">
        <v>2323.09</v>
      </c>
      <c r="K16">
        <v>0.7</v>
      </c>
      <c r="L16">
        <v>10</v>
      </c>
    </row>
    <row r="17" spans="1:12" x14ac:dyDescent="0.25">
      <c r="A17" s="1" t="s">
        <v>27</v>
      </c>
      <c r="B17">
        <v>54</v>
      </c>
      <c r="C17">
        <v>5160.91</v>
      </c>
      <c r="D17">
        <v>7</v>
      </c>
      <c r="E17" s="1" t="s">
        <v>42</v>
      </c>
      <c r="F17">
        <v>1455.76</v>
      </c>
      <c r="G17">
        <v>9</v>
      </c>
      <c r="H17">
        <v>10000</v>
      </c>
      <c r="I17">
        <v>1231</v>
      </c>
      <c r="J17">
        <v>3705.15</v>
      </c>
      <c r="K17">
        <v>0.7</v>
      </c>
      <c r="L17">
        <v>10</v>
      </c>
    </row>
    <row r="18" spans="1:12" x14ac:dyDescent="0.25">
      <c r="A18" s="1" t="s">
        <v>28</v>
      </c>
      <c r="B18">
        <v>55</v>
      </c>
      <c r="C18">
        <v>4347.01</v>
      </c>
      <c r="D18">
        <v>9</v>
      </c>
      <c r="E18" s="1" t="s">
        <v>42</v>
      </c>
      <c r="F18">
        <v>1593.1</v>
      </c>
      <c r="G18">
        <v>9</v>
      </c>
      <c r="H18">
        <v>10000</v>
      </c>
      <c r="I18">
        <v>1342</v>
      </c>
      <c r="J18">
        <v>2753.91</v>
      </c>
      <c r="K18">
        <v>0.7</v>
      </c>
      <c r="L18">
        <v>10</v>
      </c>
    </row>
    <row r="19" spans="1:12" x14ac:dyDescent="0.25">
      <c r="A19" s="1" t="s">
        <v>29</v>
      </c>
      <c r="B19">
        <v>60</v>
      </c>
      <c r="C19">
        <v>5145.0200000000004</v>
      </c>
      <c r="D19">
        <v>9</v>
      </c>
      <c r="E19" s="1" t="s">
        <v>42</v>
      </c>
      <c r="F19">
        <v>1555.59</v>
      </c>
      <c r="G19">
        <v>10</v>
      </c>
      <c r="H19">
        <v>10000</v>
      </c>
      <c r="I19">
        <v>1391</v>
      </c>
      <c r="J19">
        <v>3589.43</v>
      </c>
      <c r="K19">
        <v>0.7</v>
      </c>
      <c r="L19">
        <v>10</v>
      </c>
    </row>
    <row r="20" spans="1:12" x14ac:dyDescent="0.25">
      <c r="A20" s="1" t="s">
        <v>30</v>
      </c>
      <c r="B20">
        <v>61</v>
      </c>
      <c r="C20">
        <v>4386.1400000000003</v>
      </c>
      <c r="D20">
        <v>9</v>
      </c>
      <c r="E20" s="1" t="s">
        <v>42</v>
      </c>
      <c r="F20">
        <v>1392.88</v>
      </c>
      <c r="G20">
        <v>11</v>
      </c>
      <c r="H20">
        <v>10000</v>
      </c>
      <c r="I20">
        <v>1425</v>
      </c>
      <c r="J20">
        <v>2993.27</v>
      </c>
      <c r="K20">
        <v>0.7</v>
      </c>
      <c r="L20">
        <v>10</v>
      </c>
    </row>
    <row r="21" spans="1:12" x14ac:dyDescent="0.25">
      <c r="A21" s="1" t="s">
        <v>31</v>
      </c>
      <c r="B21">
        <v>62</v>
      </c>
      <c r="C21">
        <v>4044.07</v>
      </c>
      <c r="D21">
        <v>8</v>
      </c>
      <c r="E21" s="1" t="s">
        <v>42</v>
      </c>
      <c r="F21">
        <v>1182.51</v>
      </c>
      <c r="G21">
        <v>9</v>
      </c>
      <c r="H21">
        <v>10000</v>
      </c>
      <c r="I21">
        <v>1396</v>
      </c>
      <c r="J21">
        <v>2861.56</v>
      </c>
      <c r="K21">
        <v>0.7</v>
      </c>
      <c r="L21">
        <v>10</v>
      </c>
    </row>
    <row r="22" spans="1:12" x14ac:dyDescent="0.25">
      <c r="A22" s="1" t="s">
        <v>32</v>
      </c>
      <c r="B22">
        <v>63</v>
      </c>
      <c r="C22">
        <v>5508.66</v>
      </c>
      <c r="D22">
        <v>10</v>
      </c>
      <c r="E22" s="1" t="s">
        <v>42</v>
      </c>
      <c r="F22">
        <v>1681.3</v>
      </c>
      <c r="G22">
        <v>10</v>
      </c>
      <c r="H22">
        <v>10000</v>
      </c>
      <c r="I22">
        <v>1522</v>
      </c>
      <c r="J22">
        <v>3827.36</v>
      </c>
      <c r="K22">
        <v>0.7</v>
      </c>
      <c r="L22">
        <v>10</v>
      </c>
    </row>
    <row r="23" spans="1:12" x14ac:dyDescent="0.25">
      <c r="A23" s="1" t="s">
        <v>33</v>
      </c>
      <c r="B23">
        <v>64</v>
      </c>
      <c r="C23">
        <v>5524.65</v>
      </c>
      <c r="D23">
        <v>9</v>
      </c>
      <c r="E23" s="1" t="s">
        <v>42</v>
      </c>
      <c r="F23">
        <v>1694.98</v>
      </c>
      <c r="G23">
        <v>10</v>
      </c>
      <c r="H23">
        <v>10000</v>
      </c>
      <c r="I23">
        <v>1433</v>
      </c>
      <c r="J23">
        <v>3829.67</v>
      </c>
      <c r="K23">
        <v>0.7</v>
      </c>
      <c r="L23">
        <v>10</v>
      </c>
    </row>
    <row r="24" spans="1:12" x14ac:dyDescent="0.25">
      <c r="A24" s="1" t="s">
        <v>34</v>
      </c>
      <c r="B24">
        <v>65</v>
      </c>
      <c r="C24">
        <v>5264.83</v>
      </c>
      <c r="D24">
        <v>9</v>
      </c>
      <c r="E24" s="1" t="s">
        <v>42</v>
      </c>
      <c r="F24">
        <v>1591.72</v>
      </c>
      <c r="G24">
        <v>9</v>
      </c>
      <c r="H24">
        <v>10000</v>
      </c>
      <c r="I24">
        <v>1466</v>
      </c>
      <c r="J24">
        <v>3673.11</v>
      </c>
      <c r="K24">
        <v>0.7</v>
      </c>
      <c r="L24">
        <v>10</v>
      </c>
    </row>
    <row r="25" spans="1:12" x14ac:dyDescent="0.25">
      <c r="A25" s="1" t="s">
        <v>35</v>
      </c>
      <c r="B25">
        <v>69</v>
      </c>
      <c r="C25">
        <v>6270.77</v>
      </c>
      <c r="D25">
        <v>9</v>
      </c>
      <c r="E25" s="1" t="s">
        <v>42</v>
      </c>
      <c r="F25">
        <v>1711</v>
      </c>
      <c r="G25">
        <v>9</v>
      </c>
      <c r="H25">
        <v>10000</v>
      </c>
      <c r="I25">
        <v>1478</v>
      </c>
      <c r="J25">
        <v>4559.7700000000004</v>
      </c>
      <c r="K25">
        <v>0.7</v>
      </c>
      <c r="L25">
        <v>10</v>
      </c>
    </row>
    <row r="26" spans="1:12" x14ac:dyDescent="0.25">
      <c r="A26" s="1" t="s">
        <v>36</v>
      </c>
      <c r="B26">
        <v>80</v>
      </c>
      <c r="C26">
        <v>5428.15</v>
      </c>
      <c r="D26">
        <v>10</v>
      </c>
      <c r="E26" s="1" t="s">
        <v>42</v>
      </c>
      <c r="F26">
        <v>1723.17</v>
      </c>
      <c r="G26">
        <v>11</v>
      </c>
      <c r="H26">
        <v>10000</v>
      </c>
      <c r="I26">
        <v>1715</v>
      </c>
      <c r="J26">
        <v>3704.98</v>
      </c>
      <c r="K26">
        <v>0.7</v>
      </c>
      <c r="L26">
        <v>10</v>
      </c>
    </row>
    <row r="27" spans="1:12" x14ac:dyDescent="0.25">
      <c r="A27" s="1" t="s">
        <v>37</v>
      </c>
      <c r="B27">
        <v>101</v>
      </c>
      <c r="C27">
        <v>6980.19</v>
      </c>
      <c r="D27">
        <v>10</v>
      </c>
      <c r="E27" s="1" t="s">
        <v>42</v>
      </c>
      <c r="F27">
        <v>1488.14</v>
      </c>
      <c r="G27">
        <v>10</v>
      </c>
      <c r="H27">
        <v>10000</v>
      </c>
      <c r="I27">
        <v>1938</v>
      </c>
      <c r="J27">
        <v>5492.05</v>
      </c>
      <c r="K27">
        <v>0.7</v>
      </c>
      <c r="L27">
        <v>10</v>
      </c>
    </row>
    <row r="28" spans="1:12" x14ac:dyDescent="0.25">
      <c r="A28" s="1" t="s">
        <v>38</v>
      </c>
      <c r="B28">
        <v>101</v>
      </c>
      <c r="C28">
        <v>5194.22</v>
      </c>
      <c r="D28">
        <v>10</v>
      </c>
      <c r="E28" s="1" t="s">
        <v>42</v>
      </c>
      <c r="F28">
        <v>1230.57</v>
      </c>
      <c r="G28">
        <v>11</v>
      </c>
      <c r="H28">
        <v>10000</v>
      </c>
      <c r="I28">
        <v>2013</v>
      </c>
      <c r="J28">
        <v>3963.64</v>
      </c>
      <c r="K28">
        <v>0.7</v>
      </c>
      <c r="L28">
        <v>10</v>
      </c>
    </row>
    <row r="29" spans="1:12" x14ac:dyDescent="0.25">
      <c r="A29" s="1" t="s">
        <v>39</v>
      </c>
      <c r="B29">
        <v>101</v>
      </c>
      <c r="C29">
        <v>4750.03</v>
      </c>
      <c r="D29">
        <v>8</v>
      </c>
      <c r="E29" s="1" t="s">
        <v>42</v>
      </c>
      <c r="F29">
        <v>951.42</v>
      </c>
      <c r="G29">
        <v>8</v>
      </c>
      <c r="H29">
        <v>10000</v>
      </c>
      <c r="I29">
        <v>1944</v>
      </c>
      <c r="J29">
        <v>3798.61</v>
      </c>
      <c r="K29">
        <v>0.7</v>
      </c>
      <c r="L29">
        <v>10</v>
      </c>
    </row>
    <row r="30" spans="1:12" x14ac:dyDescent="0.25">
      <c r="A30" s="1"/>
      <c r="E30" s="1"/>
      <c r="I30">
        <f>SUM(Recuit_simulé_10000_0_7_10[Temps d''execution])</f>
        <v>35425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98A4-3169-41FE-A54D-BEB67E1FE659}">
  <dimension ref="A1:L30"/>
  <sheetViews>
    <sheetView workbookViewId="0">
      <selection activeCell="I30" sqref="I30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2572.06</v>
      </c>
      <c r="D2">
        <v>5</v>
      </c>
      <c r="E2" s="1" t="s">
        <v>42</v>
      </c>
      <c r="F2">
        <v>1020.54</v>
      </c>
      <c r="G2">
        <v>5</v>
      </c>
      <c r="H2">
        <v>10000</v>
      </c>
      <c r="I2">
        <v>855</v>
      </c>
      <c r="J2">
        <v>1551.52</v>
      </c>
      <c r="K2">
        <v>0.7</v>
      </c>
      <c r="L2">
        <v>50</v>
      </c>
    </row>
    <row r="3" spans="1:12" x14ac:dyDescent="0.25">
      <c r="A3" s="1" t="s">
        <v>13</v>
      </c>
      <c r="B3">
        <v>33</v>
      </c>
      <c r="C3">
        <v>2054.88</v>
      </c>
      <c r="D3">
        <v>5</v>
      </c>
      <c r="E3" s="1" t="s">
        <v>42</v>
      </c>
      <c r="F3">
        <v>661.98</v>
      </c>
      <c r="G3">
        <v>5</v>
      </c>
      <c r="H3">
        <v>10000</v>
      </c>
      <c r="I3">
        <v>845</v>
      </c>
      <c r="J3">
        <v>1392.9</v>
      </c>
      <c r="K3">
        <v>0.7</v>
      </c>
      <c r="L3">
        <v>50</v>
      </c>
    </row>
    <row r="4" spans="1:12" x14ac:dyDescent="0.25">
      <c r="A4" s="1" t="s">
        <v>14</v>
      </c>
      <c r="B4">
        <v>33</v>
      </c>
      <c r="C4">
        <v>2240.1999999999998</v>
      </c>
      <c r="D4">
        <v>6</v>
      </c>
      <c r="E4" s="1" t="s">
        <v>42</v>
      </c>
      <c r="F4">
        <v>834.66</v>
      </c>
      <c r="G4">
        <v>6</v>
      </c>
      <c r="H4">
        <v>10000</v>
      </c>
      <c r="I4">
        <v>874</v>
      </c>
      <c r="J4">
        <v>1405.54</v>
      </c>
      <c r="K4">
        <v>0.7</v>
      </c>
      <c r="L4">
        <v>50</v>
      </c>
    </row>
    <row r="5" spans="1:12" x14ac:dyDescent="0.25">
      <c r="A5" s="1" t="s">
        <v>15</v>
      </c>
      <c r="B5">
        <v>34</v>
      </c>
      <c r="C5">
        <v>2477.2600000000002</v>
      </c>
      <c r="D5">
        <v>5</v>
      </c>
      <c r="E5" s="1" t="s">
        <v>42</v>
      </c>
      <c r="F5">
        <v>919.95</v>
      </c>
      <c r="G5">
        <v>6</v>
      </c>
      <c r="H5">
        <v>10000</v>
      </c>
      <c r="I5">
        <v>861</v>
      </c>
      <c r="J5">
        <v>1557.31</v>
      </c>
      <c r="K5">
        <v>0.7</v>
      </c>
      <c r="L5">
        <v>50</v>
      </c>
    </row>
    <row r="6" spans="1:12" x14ac:dyDescent="0.25">
      <c r="A6" s="1" t="s">
        <v>16</v>
      </c>
      <c r="B6">
        <v>36</v>
      </c>
      <c r="C6">
        <v>2389.88</v>
      </c>
      <c r="D6">
        <v>5</v>
      </c>
      <c r="E6" s="1" t="s">
        <v>42</v>
      </c>
      <c r="F6">
        <v>717.02</v>
      </c>
      <c r="G6">
        <v>5</v>
      </c>
      <c r="H6">
        <v>10000</v>
      </c>
      <c r="I6">
        <v>903</v>
      </c>
      <c r="J6">
        <v>1672.86</v>
      </c>
      <c r="K6">
        <v>0.7</v>
      </c>
      <c r="L6">
        <v>50</v>
      </c>
    </row>
    <row r="7" spans="1:12" x14ac:dyDescent="0.25">
      <c r="A7" s="1" t="s">
        <v>17</v>
      </c>
      <c r="B7">
        <v>37</v>
      </c>
      <c r="C7">
        <v>2854.15</v>
      </c>
      <c r="D7">
        <v>5</v>
      </c>
      <c r="E7" s="1" t="s">
        <v>42</v>
      </c>
      <c r="F7">
        <v>936.94</v>
      </c>
      <c r="G7">
        <v>6</v>
      </c>
      <c r="H7">
        <v>10000</v>
      </c>
      <c r="I7">
        <v>930</v>
      </c>
      <c r="J7">
        <v>1917.21</v>
      </c>
      <c r="K7">
        <v>0.7</v>
      </c>
      <c r="L7">
        <v>50</v>
      </c>
    </row>
    <row r="8" spans="1:12" x14ac:dyDescent="0.25">
      <c r="A8" s="1" t="s">
        <v>18</v>
      </c>
      <c r="B8">
        <v>37</v>
      </c>
      <c r="C8">
        <v>2370.0500000000002</v>
      </c>
      <c r="D8">
        <v>6</v>
      </c>
      <c r="E8" s="1" t="s">
        <v>42</v>
      </c>
      <c r="F8">
        <v>884.64</v>
      </c>
      <c r="G8">
        <v>7</v>
      </c>
      <c r="H8">
        <v>10000</v>
      </c>
      <c r="I8">
        <v>985</v>
      </c>
      <c r="J8">
        <v>1485.41</v>
      </c>
      <c r="K8">
        <v>0.7</v>
      </c>
      <c r="L8">
        <v>50</v>
      </c>
    </row>
    <row r="9" spans="1:12" x14ac:dyDescent="0.25">
      <c r="A9" s="1" t="s">
        <v>19</v>
      </c>
      <c r="B9">
        <v>38</v>
      </c>
      <c r="C9">
        <v>2397.08</v>
      </c>
      <c r="D9">
        <v>5</v>
      </c>
      <c r="E9" s="1" t="s">
        <v>42</v>
      </c>
      <c r="F9">
        <v>860.7</v>
      </c>
      <c r="G9">
        <v>5</v>
      </c>
      <c r="H9">
        <v>10000</v>
      </c>
      <c r="I9">
        <v>1004</v>
      </c>
      <c r="J9">
        <v>1536.38</v>
      </c>
      <c r="K9">
        <v>0.7</v>
      </c>
      <c r="L9">
        <v>50</v>
      </c>
    </row>
    <row r="10" spans="1:12" x14ac:dyDescent="0.25">
      <c r="A10" s="1" t="s">
        <v>20</v>
      </c>
      <c r="B10">
        <v>39</v>
      </c>
      <c r="C10">
        <v>2663.66</v>
      </c>
      <c r="D10">
        <v>5</v>
      </c>
      <c r="E10" s="1" t="s">
        <v>42</v>
      </c>
      <c r="F10">
        <v>872.7</v>
      </c>
      <c r="G10">
        <v>5</v>
      </c>
      <c r="H10">
        <v>10000</v>
      </c>
      <c r="I10">
        <v>979</v>
      </c>
      <c r="J10">
        <v>1790.96</v>
      </c>
      <c r="K10">
        <v>0.7</v>
      </c>
      <c r="L10">
        <v>50</v>
      </c>
    </row>
    <row r="11" spans="1:12" x14ac:dyDescent="0.25">
      <c r="A11" s="1" t="s">
        <v>21</v>
      </c>
      <c r="B11">
        <v>39</v>
      </c>
      <c r="C11">
        <v>2865.43</v>
      </c>
      <c r="D11">
        <v>6</v>
      </c>
      <c r="E11" s="1" t="s">
        <v>42</v>
      </c>
      <c r="F11">
        <v>1010.29</v>
      </c>
      <c r="G11">
        <v>6</v>
      </c>
      <c r="H11">
        <v>10000</v>
      </c>
      <c r="I11">
        <v>1016</v>
      </c>
      <c r="J11">
        <v>1855.14</v>
      </c>
      <c r="K11">
        <v>0.7</v>
      </c>
      <c r="L11">
        <v>50</v>
      </c>
    </row>
    <row r="12" spans="1:12" x14ac:dyDescent="0.25">
      <c r="A12" s="1" t="s">
        <v>22</v>
      </c>
      <c r="B12">
        <v>44</v>
      </c>
      <c r="C12">
        <v>2916.88</v>
      </c>
      <c r="D12">
        <v>6</v>
      </c>
      <c r="E12" s="1" t="s">
        <v>42</v>
      </c>
      <c r="F12">
        <v>1039.58</v>
      </c>
      <c r="G12">
        <v>6</v>
      </c>
      <c r="H12">
        <v>10000</v>
      </c>
      <c r="I12">
        <v>1086</v>
      </c>
      <c r="J12">
        <v>1877.29</v>
      </c>
      <c r="K12">
        <v>0.7</v>
      </c>
      <c r="L12">
        <v>50</v>
      </c>
    </row>
    <row r="13" spans="1:12" x14ac:dyDescent="0.25">
      <c r="A13" s="1" t="s">
        <v>23</v>
      </c>
      <c r="B13">
        <v>45</v>
      </c>
      <c r="C13">
        <v>3588.3</v>
      </c>
      <c r="D13">
        <v>6</v>
      </c>
      <c r="E13" s="1" t="s">
        <v>42</v>
      </c>
      <c r="F13">
        <v>1265.83</v>
      </c>
      <c r="G13">
        <v>6</v>
      </c>
      <c r="H13">
        <v>10000</v>
      </c>
      <c r="I13">
        <v>1106</v>
      </c>
      <c r="J13">
        <v>2322.4699999999998</v>
      </c>
      <c r="K13">
        <v>0.7</v>
      </c>
      <c r="L13">
        <v>50</v>
      </c>
    </row>
    <row r="14" spans="1:12" x14ac:dyDescent="0.25">
      <c r="A14" s="1" t="s">
        <v>24</v>
      </c>
      <c r="B14">
        <v>45</v>
      </c>
      <c r="C14">
        <v>3587.76</v>
      </c>
      <c r="D14">
        <v>7</v>
      </c>
      <c r="E14" s="1" t="s">
        <v>42</v>
      </c>
      <c r="F14">
        <v>1370.45</v>
      </c>
      <c r="G14">
        <v>7</v>
      </c>
      <c r="H14">
        <v>10000</v>
      </c>
      <c r="I14">
        <v>1201</v>
      </c>
      <c r="J14">
        <v>2217.3200000000002</v>
      </c>
      <c r="K14">
        <v>0.7</v>
      </c>
      <c r="L14">
        <v>50</v>
      </c>
    </row>
    <row r="15" spans="1:12" x14ac:dyDescent="0.25">
      <c r="A15" s="1" t="s">
        <v>25</v>
      </c>
      <c r="B15">
        <v>46</v>
      </c>
      <c r="C15">
        <v>3311.51</v>
      </c>
      <c r="D15">
        <v>7</v>
      </c>
      <c r="E15" s="1" t="s">
        <v>42</v>
      </c>
      <c r="F15">
        <v>1150.1099999999999</v>
      </c>
      <c r="G15">
        <v>7</v>
      </c>
      <c r="H15">
        <v>10000</v>
      </c>
      <c r="I15">
        <v>1174</v>
      </c>
      <c r="J15">
        <v>2161.4</v>
      </c>
      <c r="K15">
        <v>0.7</v>
      </c>
      <c r="L15">
        <v>50</v>
      </c>
    </row>
    <row r="16" spans="1:12" x14ac:dyDescent="0.25">
      <c r="A16" s="1" t="s">
        <v>26</v>
      </c>
      <c r="B16">
        <v>53</v>
      </c>
      <c r="C16">
        <v>4879.72</v>
      </c>
      <c r="D16">
        <v>7</v>
      </c>
      <c r="E16" s="1" t="s">
        <v>42</v>
      </c>
      <c r="F16">
        <v>1280.8399999999999</v>
      </c>
      <c r="G16">
        <v>7</v>
      </c>
      <c r="H16">
        <v>10000</v>
      </c>
      <c r="I16">
        <v>1286</v>
      </c>
      <c r="J16">
        <v>3598.88</v>
      </c>
      <c r="K16">
        <v>0.7</v>
      </c>
      <c r="L16">
        <v>50</v>
      </c>
    </row>
    <row r="17" spans="1:12" x14ac:dyDescent="0.25">
      <c r="A17" s="1" t="s">
        <v>27</v>
      </c>
      <c r="B17">
        <v>54</v>
      </c>
      <c r="C17">
        <v>4037.13</v>
      </c>
      <c r="D17">
        <v>7</v>
      </c>
      <c r="E17" s="1" t="s">
        <v>42</v>
      </c>
      <c r="F17">
        <v>1115.6600000000001</v>
      </c>
      <c r="G17">
        <v>8</v>
      </c>
      <c r="H17">
        <v>10000</v>
      </c>
      <c r="I17">
        <v>1309</v>
      </c>
      <c r="J17">
        <v>2921.48</v>
      </c>
      <c r="K17">
        <v>0.7</v>
      </c>
      <c r="L17">
        <v>50</v>
      </c>
    </row>
    <row r="18" spans="1:12" x14ac:dyDescent="0.25">
      <c r="A18" s="1" t="s">
        <v>28</v>
      </c>
      <c r="B18">
        <v>55</v>
      </c>
      <c r="C18">
        <v>4250.2299999999996</v>
      </c>
      <c r="D18">
        <v>9</v>
      </c>
      <c r="E18" s="1" t="s">
        <v>42</v>
      </c>
      <c r="F18">
        <v>1485.83</v>
      </c>
      <c r="G18">
        <v>9</v>
      </c>
      <c r="H18">
        <v>10000</v>
      </c>
      <c r="I18">
        <v>1392</v>
      </c>
      <c r="J18">
        <v>2764.39</v>
      </c>
      <c r="K18">
        <v>0.7</v>
      </c>
      <c r="L18">
        <v>50</v>
      </c>
    </row>
    <row r="19" spans="1:12" x14ac:dyDescent="0.25">
      <c r="A19" s="1" t="s">
        <v>29</v>
      </c>
      <c r="B19">
        <v>60</v>
      </c>
      <c r="C19">
        <v>4317.78</v>
      </c>
      <c r="D19">
        <v>9</v>
      </c>
      <c r="E19" s="1" t="s">
        <v>42</v>
      </c>
      <c r="F19">
        <v>1352.74</v>
      </c>
      <c r="G19">
        <v>9</v>
      </c>
      <c r="H19">
        <v>10000</v>
      </c>
      <c r="I19">
        <v>1528</v>
      </c>
      <c r="J19">
        <v>2965.04</v>
      </c>
      <c r="K19">
        <v>0.7</v>
      </c>
      <c r="L19">
        <v>50</v>
      </c>
    </row>
    <row r="20" spans="1:12" x14ac:dyDescent="0.25">
      <c r="A20" s="1" t="s">
        <v>30</v>
      </c>
      <c r="B20">
        <v>61</v>
      </c>
      <c r="C20">
        <v>4061.04</v>
      </c>
      <c r="D20">
        <v>9</v>
      </c>
      <c r="E20" s="1" t="s">
        <v>42</v>
      </c>
      <c r="F20">
        <v>1249.23</v>
      </c>
      <c r="G20">
        <v>10</v>
      </c>
      <c r="H20">
        <v>10000</v>
      </c>
      <c r="I20">
        <v>1590</v>
      </c>
      <c r="J20">
        <v>2811.81</v>
      </c>
      <c r="K20">
        <v>0.7</v>
      </c>
      <c r="L20">
        <v>50</v>
      </c>
    </row>
    <row r="21" spans="1:12" x14ac:dyDescent="0.25">
      <c r="A21" s="1" t="s">
        <v>31</v>
      </c>
      <c r="B21">
        <v>62</v>
      </c>
      <c r="C21">
        <v>5232.99</v>
      </c>
      <c r="D21">
        <v>8</v>
      </c>
      <c r="E21" s="1" t="s">
        <v>42</v>
      </c>
      <c r="F21">
        <v>1509.92</v>
      </c>
      <c r="G21">
        <v>10</v>
      </c>
      <c r="H21">
        <v>10000</v>
      </c>
      <c r="I21">
        <v>1509</v>
      </c>
      <c r="J21">
        <v>3723.07</v>
      </c>
      <c r="K21">
        <v>0.7</v>
      </c>
      <c r="L21">
        <v>50</v>
      </c>
    </row>
    <row r="22" spans="1:12" x14ac:dyDescent="0.25">
      <c r="A22" s="1" t="s">
        <v>32</v>
      </c>
      <c r="B22">
        <v>63</v>
      </c>
      <c r="C22">
        <v>5441.61</v>
      </c>
      <c r="D22">
        <v>10</v>
      </c>
      <c r="E22" s="1" t="s">
        <v>42</v>
      </c>
      <c r="F22">
        <v>1761.44</v>
      </c>
      <c r="G22">
        <v>11</v>
      </c>
      <c r="H22">
        <v>10000</v>
      </c>
      <c r="I22">
        <v>1586</v>
      </c>
      <c r="J22">
        <v>3680.17</v>
      </c>
      <c r="K22">
        <v>0.7</v>
      </c>
      <c r="L22">
        <v>50</v>
      </c>
    </row>
    <row r="23" spans="1:12" x14ac:dyDescent="0.25">
      <c r="A23" s="1" t="s">
        <v>33</v>
      </c>
      <c r="B23">
        <v>64</v>
      </c>
      <c r="C23">
        <v>4065.2</v>
      </c>
      <c r="D23">
        <v>9</v>
      </c>
      <c r="E23" s="1" t="s">
        <v>42</v>
      </c>
      <c r="F23">
        <v>1279.8399999999999</v>
      </c>
      <c r="G23">
        <v>10</v>
      </c>
      <c r="H23">
        <v>10000</v>
      </c>
      <c r="I23">
        <v>1474</v>
      </c>
      <c r="J23">
        <v>2785.36</v>
      </c>
      <c r="K23">
        <v>0.7</v>
      </c>
      <c r="L23">
        <v>50</v>
      </c>
    </row>
    <row r="24" spans="1:12" x14ac:dyDescent="0.25">
      <c r="A24" s="1" t="s">
        <v>34</v>
      </c>
      <c r="B24">
        <v>65</v>
      </c>
      <c r="C24">
        <v>5664.84</v>
      </c>
      <c r="D24">
        <v>9</v>
      </c>
      <c r="E24" s="1" t="s">
        <v>42</v>
      </c>
      <c r="F24">
        <v>1740.04</v>
      </c>
      <c r="G24">
        <v>9</v>
      </c>
      <c r="H24">
        <v>10000</v>
      </c>
      <c r="I24">
        <v>1510</v>
      </c>
      <c r="J24">
        <v>3924.8</v>
      </c>
      <c r="K24">
        <v>0.7</v>
      </c>
      <c r="L24">
        <v>50</v>
      </c>
    </row>
    <row r="25" spans="1:12" x14ac:dyDescent="0.25">
      <c r="A25" s="1" t="s">
        <v>35</v>
      </c>
      <c r="B25">
        <v>69</v>
      </c>
      <c r="C25">
        <v>4788.63</v>
      </c>
      <c r="D25">
        <v>9</v>
      </c>
      <c r="E25" s="1" t="s">
        <v>42</v>
      </c>
      <c r="F25">
        <v>1533.2</v>
      </c>
      <c r="G25">
        <v>10</v>
      </c>
      <c r="H25">
        <v>10000</v>
      </c>
      <c r="I25">
        <v>1592</v>
      </c>
      <c r="J25">
        <v>3255.43</v>
      </c>
      <c r="K25">
        <v>0.7</v>
      </c>
      <c r="L25">
        <v>50</v>
      </c>
    </row>
    <row r="26" spans="1:12" x14ac:dyDescent="0.25">
      <c r="A26" s="1" t="s">
        <v>36</v>
      </c>
      <c r="B26">
        <v>80</v>
      </c>
      <c r="C26">
        <v>6443.61</v>
      </c>
      <c r="D26">
        <v>10</v>
      </c>
      <c r="E26" s="1" t="s">
        <v>42</v>
      </c>
      <c r="F26">
        <v>1721.86</v>
      </c>
      <c r="G26">
        <v>11</v>
      </c>
      <c r="H26">
        <v>10000</v>
      </c>
      <c r="I26">
        <v>1802</v>
      </c>
      <c r="J26">
        <v>4721.75</v>
      </c>
      <c r="K26">
        <v>0.7</v>
      </c>
      <c r="L26">
        <v>50</v>
      </c>
    </row>
    <row r="27" spans="1:12" x14ac:dyDescent="0.25">
      <c r="A27" s="1" t="s">
        <v>37</v>
      </c>
      <c r="B27">
        <v>101</v>
      </c>
      <c r="C27">
        <v>5459.01</v>
      </c>
      <c r="D27">
        <v>10</v>
      </c>
      <c r="E27" s="1" t="s">
        <v>42</v>
      </c>
      <c r="F27">
        <v>1095.23</v>
      </c>
      <c r="G27">
        <v>11</v>
      </c>
      <c r="H27">
        <v>10000</v>
      </c>
      <c r="I27">
        <v>1989</v>
      </c>
      <c r="J27">
        <v>4363.7700000000004</v>
      </c>
      <c r="K27">
        <v>0.7</v>
      </c>
      <c r="L27">
        <v>50</v>
      </c>
    </row>
    <row r="28" spans="1:12" x14ac:dyDescent="0.25">
      <c r="A28" s="1" t="s">
        <v>38</v>
      </c>
      <c r="B28">
        <v>101</v>
      </c>
      <c r="C28">
        <v>7467.89</v>
      </c>
      <c r="D28">
        <v>10</v>
      </c>
      <c r="E28" s="1" t="s">
        <v>42</v>
      </c>
      <c r="F28">
        <v>1426.3</v>
      </c>
      <c r="G28">
        <v>11</v>
      </c>
      <c r="H28">
        <v>10000</v>
      </c>
      <c r="I28">
        <v>1988</v>
      </c>
      <c r="J28">
        <v>6041.59</v>
      </c>
      <c r="K28">
        <v>0.7</v>
      </c>
      <c r="L28">
        <v>50</v>
      </c>
    </row>
    <row r="29" spans="1:12" x14ac:dyDescent="0.25">
      <c r="A29" s="1" t="s">
        <v>39</v>
      </c>
      <c r="B29">
        <v>101</v>
      </c>
      <c r="C29">
        <v>5200.78</v>
      </c>
      <c r="D29">
        <v>8</v>
      </c>
      <c r="E29" s="1" t="s">
        <v>42</v>
      </c>
      <c r="F29">
        <v>1160.21</v>
      </c>
      <c r="G29">
        <v>9</v>
      </c>
      <c r="H29">
        <v>10000</v>
      </c>
      <c r="I29">
        <v>1957</v>
      </c>
      <c r="J29">
        <v>4040.57</v>
      </c>
      <c r="K29">
        <v>0.7</v>
      </c>
      <c r="L29">
        <v>50</v>
      </c>
    </row>
    <row r="30" spans="1:12" x14ac:dyDescent="0.25">
      <c r="A30" s="1"/>
      <c r="E30" s="1"/>
      <c r="I30">
        <f>SUM(Recuit_simulé_10000_0_7_50[Temps d''execution])</f>
        <v>36331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28F6-3A12-4190-94EF-EEE0E0BC9CBB}">
  <dimension ref="A1:L30"/>
  <sheetViews>
    <sheetView workbookViewId="0">
      <selection activeCell="I30" sqref="I30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2689.54</v>
      </c>
      <c r="D2">
        <v>5</v>
      </c>
      <c r="E2" s="1" t="s">
        <v>42</v>
      </c>
      <c r="F2">
        <v>879.02</v>
      </c>
      <c r="G2">
        <v>5</v>
      </c>
      <c r="H2">
        <v>10000</v>
      </c>
      <c r="I2">
        <v>854</v>
      </c>
      <c r="J2">
        <v>1810.52</v>
      </c>
      <c r="K2">
        <v>0.7</v>
      </c>
      <c r="L2">
        <v>250</v>
      </c>
    </row>
    <row r="3" spans="1:12" x14ac:dyDescent="0.25">
      <c r="A3" s="1" t="s">
        <v>13</v>
      </c>
      <c r="B3">
        <v>33</v>
      </c>
      <c r="C3">
        <v>2334.5</v>
      </c>
      <c r="D3">
        <v>5</v>
      </c>
      <c r="E3" s="1" t="s">
        <v>42</v>
      </c>
      <c r="F3">
        <v>850.48</v>
      </c>
      <c r="G3">
        <v>5</v>
      </c>
      <c r="H3">
        <v>10000</v>
      </c>
      <c r="I3">
        <v>906</v>
      </c>
      <c r="J3">
        <v>1484.02</v>
      </c>
      <c r="K3">
        <v>0.7</v>
      </c>
      <c r="L3">
        <v>250</v>
      </c>
    </row>
    <row r="4" spans="1:12" x14ac:dyDescent="0.25">
      <c r="A4" s="1" t="s">
        <v>14</v>
      </c>
      <c r="B4">
        <v>33</v>
      </c>
      <c r="C4">
        <v>1942.44</v>
      </c>
      <c r="D4">
        <v>6</v>
      </c>
      <c r="E4" s="1" t="s">
        <v>42</v>
      </c>
      <c r="F4">
        <v>804.96</v>
      </c>
      <c r="G4">
        <v>6</v>
      </c>
      <c r="H4">
        <v>10000</v>
      </c>
      <c r="I4">
        <v>894</v>
      </c>
      <c r="J4">
        <v>1137.48</v>
      </c>
      <c r="K4">
        <v>0.7</v>
      </c>
      <c r="L4">
        <v>250</v>
      </c>
    </row>
    <row r="5" spans="1:12" x14ac:dyDescent="0.25">
      <c r="A5" s="1" t="s">
        <v>15</v>
      </c>
      <c r="B5">
        <v>34</v>
      </c>
      <c r="C5">
        <v>2656.14</v>
      </c>
      <c r="D5">
        <v>5</v>
      </c>
      <c r="E5" s="1" t="s">
        <v>42</v>
      </c>
      <c r="F5">
        <v>842.29</v>
      </c>
      <c r="G5">
        <v>5</v>
      </c>
      <c r="H5">
        <v>10000</v>
      </c>
      <c r="I5">
        <v>869</v>
      </c>
      <c r="J5">
        <v>1813.85</v>
      </c>
      <c r="K5">
        <v>0.7</v>
      </c>
      <c r="L5">
        <v>250</v>
      </c>
    </row>
    <row r="6" spans="1:12" x14ac:dyDescent="0.25">
      <c r="A6" s="1" t="s">
        <v>16</v>
      </c>
      <c r="B6">
        <v>36</v>
      </c>
      <c r="C6">
        <v>2686.2</v>
      </c>
      <c r="D6">
        <v>5</v>
      </c>
      <c r="E6" s="1" t="s">
        <v>42</v>
      </c>
      <c r="F6">
        <v>922.54</v>
      </c>
      <c r="G6">
        <v>5</v>
      </c>
      <c r="H6">
        <v>10000</v>
      </c>
      <c r="I6">
        <v>897</v>
      </c>
      <c r="J6">
        <v>1763.66</v>
      </c>
      <c r="K6">
        <v>0.7</v>
      </c>
      <c r="L6">
        <v>250</v>
      </c>
    </row>
    <row r="7" spans="1:12" x14ac:dyDescent="0.25">
      <c r="A7" s="1" t="s">
        <v>17</v>
      </c>
      <c r="B7">
        <v>37</v>
      </c>
      <c r="C7">
        <v>2522.6</v>
      </c>
      <c r="D7">
        <v>5</v>
      </c>
      <c r="E7" s="1" t="s">
        <v>42</v>
      </c>
      <c r="F7">
        <v>753</v>
      </c>
      <c r="G7">
        <v>5</v>
      </c>
      <c r="H7">
        <v>10000</v>
      </c>
      <c r="I7">
        <v>914</v>
      </c>
      <c r="J7">
        <v>1769.6</v>
      </c>
      <c r="K7">
        <v>0.7</v>
      </c>
      <c r="L7">
        <v>250</v>
      </c>
    </row>
    <row r="8" spans="1:12" x14ac:dyDescent="0.25">
      <c r="A8" s="1" t="s">
        <v>18</v>
      </c>
      <c r="B8">
        <v>37</v>
      </c>
      <c r="C8">
        <v>3009.79</v>
      </c>
      <c r="D8">
        <v>6</v>
      </c>
      <c r="E8" s="1" t="s">
        <v>42</v>
      </c>
      <c r="F8">
        <v>1083.1300000000001</v>
      </c>
      <c r="G8">
        <v>7</v>
      </c>
      <c r="H8">
        <v>10000</v>
      </c>
      <c r="I8">
        <v>941</v>
      </c>
      <c r="J8">
        <v>1926.66</v>
      </c>
      <c r="K8">
        <v>0.7</v>
      </c>
      <c r="L8">
        <v>250</v>
      </c>
    </row>
    <row r="9" spans="1:12" x14ac:dyDescent="0.25">
      <c r="A9" s="1" t="s">
        <v>19</v>
      </c>
      <c r="B9">
        <v>38</v>
      </c>
      <c r="C9">
        <v>3214.9</v>
      </c>
      <c r="D9">
        <v>5</v>
      </c>
      <c r="E9" s="1" t="s">
        <v>42</v>
      </c>
      <c r="F9">
        <v>1052.97</v>
      </c>
      <c r="G9">
        <v>5</v>
      </c>
      <c r="H9">
        <v>10000</v>
      </c>
      <c r="I9">
        <v>918</v>
      </c>
      <c r="J9">
        <v>2161.9299999999998</v>
      </c>
      <c r="K9">
        <v>0.7</v>
      </c>
      <c r="L9">
        <v>250</v>
      </c>
    </row>
    <row r="10" spans="1:12" x14ac:dyDescent="0.25">
      <c r="A10" s="1" t="s">
        <v>20</v>
      </c>
      <c r="B10">
        <v>39</v>
      </c>
      <c r="C10">
        <v>3018.34</v>
      </c>
      <c r="D10">
        <v>5</v>
      </c>
      <c r="E10" s="1" t="s">
        <v>42</v>
      </c>
      <c r="F10">
        <v>998.21</v>
      </c>
      <c r="G10">
        <v>6</v>
      </c>
      <c r="H10">
        <v>10000</v>
      </c>
      <c r="I10">
        <v>934</v>
      </c>
      <c r="J10">
        <v>2020.12</v>
      </c>
      <c r="K10">
        <v>0.7</v>
      </c>
      <c r="L10">
        <v>250</v>
      </c>
    </row>
    <row r="11" spans="1:12" x14ac:dyDescent="0.25">
      <c r="A11" s="1" t="s">
        <v>21</v>
      </c>
      <c r="B11">
        <v>39</v>
      </c>
      <c r="C11">
        <v>3948.28</v>
      </c>
      <c r="D11">
        <v>6</v>
      </c>
      <c r="E11" s="1" t="s">
        <v>42</v>
      </c>
      <c r="F11">
        <v>1101.58</v>
      </c>
      <c r="G11">
        <v>6</v>
      </c>
      <c r="H11">
        <v>10000</v>
      </c>
      <c r="I11">
        <v>985</v>
      </c>
      <c r="J11">
        <v>2846.71</v>
      </c>
      <c r="K11">
        <v>0.7</v>
      </c>
      <c r="L11">
        <v>250</v>
      </c>
    </row>
    <row r="12" spans="1:12" x14ac:dyDescent="0.25">
      <c r="A12" s="1" t="s">
        <v>22</v>
      </c>
      <c r="B12">
        <v>44</v>
      </c>
      <c r="C12">
        <v>2762.42</v>
      </c>
      <c r="D12">
        <v>6</v>
      </c>
      <c r="E12" s="1" t="s">
        <v>42</v>
      </c>
      <c r="F12">
        <v>866.62</v>
      </c>
      <c r="G12">
        <v>7</v>
      </c>
      <c r="H12">
        <v>10000</v>
      </c>
      <c r="I12">
        <v>1194</v>
      </c>
      <c r="J12">
        <v>1895.8</v>
      </c>
      <c r="K12">
        <v>0.7</v>
      </c>
      <c r="L12">
        <v>250</v>
      </c>
    </row>
    <row r="13" spans="1:12" x14ac:dyDescent="0.25">
      <c r="A13" s="1" t="s">
        <v>23</v>
      </c>
      <c r="B13">
        <v>45</v>
      </c>
      <c r="C13">
        <v>3060.16</v>
      </c>
      <c r="D13">
        <v>6</v>
      </c>
      <c r="E13" s="1" t="s">
        <v>42</v>
      </c>
      <c r="F13">
        <v>1053.1500000000001</v>
      </c>
      <c r="G13">
        <v>7</v>
      </c>
      <c r="H13">
        <v>10000</v>
      </c>
      <c r="I13">
        <v>1130</v>
      </c>
      <c r="J13">
        <v>2007.02</v>
      </c>
      <c r="K13">
        <v>0.7</v>
      </c>
      <c r="L13">
        <v>250</v>
      </c>
    </row>
    <row r="14" spans="1:12" x14ac:dyDescent="0.25">
      <c r="A14" s="1" t="s">
        <v>24</v>
      </c>
      <c r="B14">
        <v>45</v>
      </c>
      <c r="C14">
        <v>3367.17</v>
      </c>
      <c r="D14">
        <v>7</v>
      </c>
      <c r="E14" s="1" t="s">
        <v>42</v>
      </c>
      <c r="F14">
        <v>1090.94</v>
      </c>
      <c r="G14">
        <v>7</v>
      </c>
      <c r="H14">
        <v>10000</v>
      </c>
      <c r="I14">
        <v>1070</v>
      </c>
      <c r="J14">
        <v>2276.23</v>
      </c>
      <c r="K14">
        <v>0.7</v>
      </c>
      <c r="L14">
        <v>250</v>
      </c>
    </row>
    <row r="15" spans="1:12" x14ac:dyDescent="0.25">
      <c r="A15" s="1" t="s">
        <v>25</v>
      </c>
      <c r="B15">
        <v>46</v>
      </c>
      <c r="C15">
        <v>3663.29</v>
      </c>
      <c r="D15">
        <v>7</v>
      </c>
      <c r="E15" s="1" t="s">
        <v>42</v>
      </c>
      <c r="F15">
        <v>1323.47</v>
      </c>
      <c r="G15">
        <v>7</v>
      </c>
      <c r="H15">
        <v>10000</v>
      </c>
      <c r="I15">
        <v>1049</v>
      </c>
      <c r="J15">
        <v>2339.81</v>
      </c>
      <c r="K15">
        <v>0.7</v>
      </c>
      <c r="L15">
        <v>250</v>
      </c>
    </row>
    <row r="16" spans="1:12" x14ac:dyDescent="0.25">
      <c r="A16" s="1" t="s">
        <v>26</v>
      </c>
      <c r="B16">
        <v>53</v>
      </c>
      <c r="C16">
        <v>3711.96</v>
      </c>
      <c r="D16">
        <v>7</v>
      </c>
      <c r="E16" s="1" t="s">
        <v>42</v>
      </c>
      <c r="F16">
        <v>1023.35</v>
      </c>
      <c r="G16">
        <v>8</v>
      </c>
      <c r="H16">
        <v>10000</v>
      </c>
      <c r="I16">
        <v>1221</v>
      </c>
      <c r="J16">
        <v>2688.61</v>
      </c>
      <c r="K16">
        <v>0.7</v>
      </c>
      <c r="L16">
        <v>250</v>
      </c>
    </row>
    <row r="17" spans="1:12" x14ac:dyDescent="0.25">
      <c r="A17" s="1" t="s">
        <v>27</v>
      </c>
      <c r="B17">
        <v>54</v>
      </c>
      <c r="C17">
        <v>4345.34</v>
      </c>
      <c r="D17">
        <v>7</v>
      </c>
      <c r="E17" s="1" t="s">
        <v>42</v>
      </c>
      <c r="F17">
        <v>1278.23</v>
      </c>
      <c r="G17">
        <v>8</v>
      </c>
      <c r="H17">
        <v>10000</v>
      </c>
      <c r="I17">
        <v>1221</v>
      </c>
      <c r="J17">
        <v>3067.12</v>
      </c>
      <c r="K17">
        <v>0.7</v>
      </c>
      <c r="L17">
        <v>250</v>
      </c>
    </row>
    <row r="18" spans="1:12" x14ac:dyDescent="0.25">
      <c r="A18" s="1" t="s">
        <v>28</v>
      </c>
      <c r="B18">
        <v>55</v>
      </c>
      <c r="C18">
        <v>3374.72</v>
      </c>
      <c r="D18">
        <v>9</v>
      </c>
      <c r="E18" s="1" t="s">
        <v>42</v>
      </c>
      <c r="F18">
        <v>1120.97</v>
      </c>
      <c r="G18">
        <v>10</v>
      </c>
      <c r="H18">
        <v>10000</v>
      </c>
      <c r="I18">
        <v>1272</v>
      </c>
      <c r="J18">
        <v>2253.7399999999998</v>
      </c>
      <c r="K18">
        <v>0.7</v>
      </c>
      <c r="L18">
        <v>250</v>
      </c>
    </row>
    <row r="19" spans="1:12" x14ac:dyDescent="0.25">
      <c r="A19" s="1" t="s">
        <v>29</v>
      </c>
      <c r="B19">
        <v>60</v>
      </c>
      <c r="C19">
        <v>5096.7700000000004</v>
      </c>
      <c r="D19">
        <v>9</v>
      </c>
      <c r="E19" s="1" t="s">
        <v>42</v>
      </c>
      <c r="F19">
        <v>1480.21</v>
      </c>
      <c r="G19">
        <v>10</v>
      </c>
      <c r="H19">
        <v>10000</v>
      </c>
      <c r="I19">
        <v>1319</v>
      </c>
      <c r="J19">
        <v>3616.56</v>
      </c>
      <c r="K19">
        <v>0.7</v>
      </c>
      <c r="L19">
        <v>250</v>
      </c>
    </row>
    <row r="20" spans="1:12" x14ac:dyDescent="0.25">
      <c r="A20" s="1" t="s">
        <v>30</v>
      </c>
      <c r="B20">
        <v>61</v>
      </c>
      <c r="C20">
        <v>3526.92</v>
      </c>
      <c r="D20">
        <v>9</v>
      </c>
      <c r="E20" s="1" t="s">
        <v>42</v>
      </c>
      <c r="F20">
        <v>1226.99</v>
      </c>
      <c r="G20">
        <v>10</v>
      </c>
      <c r="H20">
        <v>10000</v>
      </c>
      <c r="I20">
        <v>1403</v>
      </c>
      <c r="J20">
        <v>2299.9299999999998</v>
      </c>
      <c r="K20">
        <v>0.7</v>
      </c>
      <c r="L20">
        <v>250</v>
      </c>
    </row>
    <row r="21" spans="1:12" x14ac:dyDescent="0.25">
      <c r="A21" s="1" t="s">
        <v>31</v>
      </c>
      <c r="B21">
        <v>62</v>
      </c>
      <c r="C21">
        <v>4393.88</v>
      </c>
      <c r="D21">
        <v>8</v>
      </c>
      <c r="E21" s="1" t="s">
        <v>42</v>
      </c>
      <c r="F21">
        <v>1144</v>
      </c>
      <c r="G21">
        <v>9</v>
      </c>
      <c r="H21">
        <v>10000</v>
      </c>
      <c r="I21">
        <v>1380</v>
      </c>
      <c r="J21">
        <v>3249.89</v>
      </c>
      <c r="K21">
        <v>0.7</v>
      </c>
      <c r="L21">
        <v>250</v>
      </c>
    </row>
    <row r="22" spans="1:12" x14ac:dyDescent="0.25">
      <c r="A22" s="1" t="s">
        <v>32</v>
      </c>
      <c r="B22">
        <v>63</v>
      </c>
      <c r="C22">
        <v>4144.1099999999997</v>
      </c>
      <c r="D22">
        <v>10</v>
      </c>
      <c r="E22" s="1" t="s">
        <v>42</v>
      </c>
      <c r="F22">
        <v>1255.5999999999999</v>
      </c>
      <c r="G22">
        <v>11</v>
      </c>
      <c r="H22">
        <v>10000</v>
      </c>
      <c r="I22">
        <v>1415</v>
      </c>
      <c r="J22">
        <v>2888.51</v>
      </c>
      <c r="K22">
        <v>0.7</v>
      </c>
      <c r="L22">
        <v>250</v>
      </c>
    </row>
    <row r="23" spans="1:12" x14ac:dyDescent="0.25">
      <c r="A23" s="1" t="s">
        <v>33</v>
      </c>
      <c r="B23">
        <v>64</v>
      </c>
      <c r="C23">
        <v>4127.63</v>
      </c>
      <c r="D23">
        <v>9</v>
      </c>
      <c r="E23" s="1" t="s">
        <v>42</v>
      </c>
      <c r="F23">
        <v>1275.3699999999999</v>
      </c>
      <c r="G23">
        <v>9</v>
      </c>
      <c r="H23">
        <v>10000</v>
      </c>
      <c r="I23">
        <v>1431</v>
      </c>
      <c r="J23">
        <v>2852.26</v>
      </c>
      <c r="K23">
        <v>0.7</v>
      </c>
      <c r="L23">
        <v>250</v>
      </c>
    </row>
    <row r="24" spans="1:12" x14ac:dyDescent="0.25">
      <c r="A24" s="1" t="s">
        <v>34</v>
      </c>
      <c r="B24">
        <v>65</v>
      </c>
      <c r="C24">
        <v>5134.2700000000004</v>
      </c>
      <c r="D24">
        <v>9</v>
      </c>
      <c r="E24" s="1" t="s">
        <v>42</v>
      </c>
      <c r="F24">
        <v>1846.42</v>
      </c>
      <c r="G24">
        <v>10</v>
      </c>
      <c r="H24">
        <v>10000</v>
      </c>
      <c r="I24">
        <v>1436</v>
      </c>
      <c r="J24">
        <v>3287.85</v>
      </c>
      <c r="K24">
        <v>0.7</v>
      </c>
      <c r="L24">
        <v>250</v>
      </c>
    </row>
    <row r="25" spans="1:12" x14ac:dyDescent="0.25">
      <c r="A25" s="1" t="s">
        <v>35</v>
      </c>
      <c r="B25">
        <v>69</v>
      </c>
      <c r="C25">
        <v>6751.83</v>
      </c>
      <c r="D25">
        <v>9</v>
      </c>
      <c r="E25" s="1" t="s">
        <v>42</v>
      </c>
      <c r="F25">
        <v>2063.23</v>
      </c>
      <c r="G25">
        <v>10</v>
      </c>
      <c r="H25">
        <v>10000</v>
      </c>
      <c r="I25">
        <v>1465</v>
      </c>
      <c r="J25">
        <v>4688.6000000000004</v>
      </c>
      <c r="K25">
        <v>0.7</v>
      </c>
      <c r="L25">
        <v>250</v>
      </c>
    </row>
    <row r="26" spans="1:12" x14ac:dyDescent="0.25">
      <c r="A26" s="1" t="s">
        <v>36</v>
      </c>
      <c r="B26">
        <v>80</v>
      </c>
      <c r="C26">
        <v>6518.04</v>
      </c>
      <c r="D26">
        <v>10</v>
      </c>
      <c r="E26" s="1" t="s">
        <v>42</v>
      </c>
      <c r="F26">
        <v>1880.37</v>
      </c>
      <c r="G26">
        <v>10</v>
      </c>
      <c r="H26">
        <v>10000</v>
      </c>
      <c r="I26">
        <v>1649</v>
      </c>
      <c r="J26">
        <v>4637.67</v>
      </c>
      <c r="K26">
        <v>0.7</v>
      </c>
      <c r="L26">
        <v>250</v>
      </c>
    </row>
    <row r="27" spans="1:12" x14ac:dyDescent="0.25">
      <c r="A27" s="1" t="s">
        <v>37</v>
      </c>
      <c r="B27">
        <v>101</v>
      </c>
      <c r="C27">
        <v>6520.49</v>
      </c>
      <c r="D27">
        <v>10</v>
      </c>
      <c r="E27" s="1" t="s">
        <v>42</v>
      </c>
      <c r="F27">
        <v>1293.73</v>
      </c>
      <c r="G27">
        <v>10</v>
      </c>
      <c r="H27">
        <v>10000</v>
      </c>
      <c r="I27">
        <v>2118</v>
      </c>
      <c r="J27">
        <v>5226.76</v>
      </c>
      <c r="K27">
        <v>0.7</v>
      </c>
      <c r="L27">
        <v>250</v>
      </c>
    </row>
    <row r="28" spans="1:12" x14ac:dyDescent="0.25">
      <c r="A28" s="1" t="s">
        <v>38</v>
      </c>
      <c r="B28">
        <v>101</v>
      </c>
      <c r="C28">
        <v>5343.4</v>
      </c>
      <c r="D28">
        <v>10</v>
      </c>
      <c r="E28" s="1" t="s">
        <v>42</v>
      </c>
      <c r="F28">
        <v>1175.71</v>
      </c>
      <c r="G28">
        <v>10</v>
      </c>
      <c r="H28">
        <v>10000</v>
      </c>
      <c r="I28">
        <v>2786</v>
      </c>
      <c r="J28">
        <v>4167.68</v>
      </c>
      <c r="K28">
        <v>0.7</v>
      </c>
      <c r="L28">
        <v>250</v>
      </c>
    </row>
    <row r="29" spans="1:12" x14ac:dyDescent="0.25">
      <c r="A29" s="1" t="s">
        <v>39</v>
      </c>
      <c r="B29">
        <v>101</v>
      </c>
      <c r="C29">
        <v>3943.48</v>
      </c>
      <c r="D29">
        <v>8</v>
      </c>
      <c r="E29" s="1" t="s">
        <v>42</v>
      </c>
      <c r="F29">
        <v>891.53</v>
      </c>
      <c r="G29">
        <v>11</v>
      </c>
      <c r="H29">
        <v>10000</v>
      </c>
      <c r="I29">
        <v>2338</v>
      </c>
      <c r="J29">
        <v>3051.95</v>
      </c>
      <c r="K29">
        <v>0.7</v>
      </c>
      <c r="L29">
        <v>250</v>
      </c>
    </row>
    <row r="30" spans="1:12" x14ac:dyDescent="0.25">
      <c r="A30" s="1"/>
      <c r="E30" s="1"/>
      <c r="I30">
        <f>SUM(Recuit_simulé_10000_0_7_250[Temps d''execution])</f>
        <v>36009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F460-F79D-4B38-B639-618EDC9E0372}">
  <sheetPr>
    <tabColor theme="4" tint="0.39997558519241921"/>
  </sheetPr>
  <dimension ref="A3:Q34"/>
  <sheetViews>
    <sheetView topLeftCell="B1" workbookViewId="0">
      <selection activeCell="B2" sqref="B2"/>
    </sheetView>
  </sheetViews>
  <sheetFormatPr baseColWidth="10" defaultRowHeight="15" x14ac:dyDescent="0.25"/>
  <cols>
    <col min="1" max="1" width="12.5703125" bestFit="1" customWidth="1"/>
    <col min="2" max="2" width="12.42578125" bestFit="1" customWidth="1"/>
    <col min="3" max="5" width="5.5703125" bestFit="1" customWidth="1"/>
    <col min="6" max="6" width="12.5703125" bestFit="1" customWidth="1"/>
    <col min="7" max="7" width="8.85546875" bestFit="1" customWidth="1"/>
    <col min="8" max="8" width="5.85546875" bestFit="1" customWidth="1"/>
    <col min="9" max="9" width="8.85546875" bestFit="1" customWidth="1"/>
    <col min="10" max="10" width="6.85546875" bestFit="1" customWidth="1"/>
    <col min="11" max="11" width="9.85546875" bestFit="1" customWidth="1"/>
    <col min="12" max="12" width="6.85546875" bestFit="1" customWidth="1"/>
    <col min="13" max="13" width="9.85546875" bestFit="1" customWidth="1"/>
    <col min="14" max="14" width="6.85546875" bestFit="1" customWidth="1"/>
    <col min="15" max="15" width="9.85546875" bestFit="1" customWidth="1"/>
    <col min="16" max="16" width="6.85546875" bestFit="1" customWidth="1"/>
    <col min="17" max="17" width="9.85546875" bestFit="1" customWidth="1"/>
    <col min="18" max="18" width="6.85546875" bestFit="1" customWidth="1"/>
    <col min="19" max="19" width="9.85546875" bestFit="1" customWidth="1"/>
    <col min="20" max="20" width="6.85546875" bestFit="1" customWidth="1"/>
    <col min="21" max="21" width="9.85546875" bestFit="1" customWidth="1"/>
    <col min="22" max="22" width="6.85546875" bestFit="1" customWidth="1"/>
    <col min="23" max="23" width="9.85546875" bestFit="1" customWidth="1"/>
    <col min="24" max="24" width="6.85546875" bestFit="1" customWidth="1"/>
    <col min="25" max="25" width="9.85546875" bestFit="1" customWidth="1"/>
    <col min="26" max="26" width="6.85546875" bestFit="1" customWidth="1"/>
    <col min="27" max="27" width="9.85546875" bestFit="1" customWidth="1"/>
    <col min="28" max="28" width="6.85546875" bestFit="1" customWidth="1"/>
    <col min="29" max="29" width="9.85546875" bestFit="1" customWidth="1"/>
    <col min="30" max="30" width="6.85546875" bestFit="1" customWidth="1"/>
    <col min="31" max="31" width="9.85546875" bestFit="1" customWidth="1"/>
    <col min="32" max="32" width="6.85546875" bestFit="1" customWidth="1"/>
    <col min="33" max="33" width="9.85546875" bestFit="1" customWidth="1"/>
    <col min="34" max="34" width="6.85546875" bestFit="1" customWidth="1"/>
    <col min="35" max="35" width="3" bestFit="1" customWidth="1"/>
    <col min="36" max="36" width="9.85546875" bestFit="1" customWidth="1"/>
    <col min="37" max="37" width="6.85546875" bestFit="1" customWidth="1"/>
    <col min="38" max="38" width="9.85546875" bestFit="1" customWidth="1"/>
    <col min="39" max="39" width="6.85546875" bestFit="1" customWidth="1"/>
    <col min="40" max="40" width="9.85546875" bestFit="1" customWidth="1"/>
    <col min="41" max="41" width="6.85546875" bestFit="1" customWidth="1"/>
    <col min="42" max="42" width="3" bestFit="1" customWidth="1"/>
    <col min="43" max="43" width="9.85546875" bestFit="1" customWidth="1"/>
    <col min="44" max="44" width="6.85546875" bestFit="1" customWidth="1"/>
    <col min="45" max="45" width="9.85546875" bestFit="1" customWidth="1"/>
    <col min="46" max="46" width="6.85546875" bestFit="1" customWidth="1"/>
    <col min="47" max="47" width="9.85546875" bestFit="1" customWidth="1"/>
    <col min="48" max="48" width="6.85546875" bestFit="1" customWidth="1"/>
    <col min="49" max="49" width="9.85546875" bestFit="1" customWidth="1"/>
    <col min="50" max="50" width="6.85546875" bestFit="1" customWidth="1"/>
    <col min="51" max="51" width="9.85546875" bestFit="1" customWidth="1"/>
    <col min="52" max="52" width="6.85546875" bestFit="1" customWidth="1"/>
    <col min="53" max="53" width="9.85546875" bestFit="1" customWidth="1"/>
    <col min="54" max="54" width="6.85546875" bestFit="1" customWidth="1"/>
    <col min="55" max="55" width="9.85546875" bestFit="1" customWidth="1"/>
    <col min="56" max="56" width="6.85546875" bestFit="1" customWidth="1"/>
    <col min="57" max="57" width="9.85546875" bestFit="1" customWidth="1"/>
    <col min="58" max="58" width="6.85546875" bestFit="1" customWidth="1"/>
    <col min="59" max="59" width="9.85546875" bestFit="1" customWidth="1"/>
    <col min="60" max="60" width="6.85546875" bestFit="1" customWidth="1"/>
    <col min="61" max="61" width="9.85546875" bestFit="1" customWidth="1"/>
    <col min="62" max="62" width="6.85546875" bestFit="1" customWidth="1"/>
    <col min="63" max="63" width="9.85546875" bestFit="1" customWidth="1"/>
    <col min="64" max="64" width="6.85546875" bestFit="1" customWidth="1"/>
    <col min="65" max="65" width="9.85546875" bestFit="1" customWidth="1"/>
    <col min="66" max="66" width="6.85546875" bestFit="1" customWidth="1"/>
    <col min="67" max="67" width="9.85546875" bestFit="1" customWidth="1"/>
    <col min="68" max="68" width="6.85546875" bestFit="1" customWidth="1"/>
    <col min="69" max="69" width="9.85546875" bestFit="1" customWidth="1"/>
    <col min="70" max="70" width="6.85546875" bestFit="1" customWidth="1"/>
    <col min="71" max="71" width="9.85546875" bestFit="1" customWidth="1"/>
    <col min="72" max="72" width="6.85546875" bestFit="1" customWidth="1"/>
    <col min="73" max="73" width="9.85546875" bestFit="1" customWidth="1"/>
    <col min="74" max="74" width="6.85546875" bestFit="1" customWidth="1"/>
    <col min="75" max="75" width="9.85546875" bestFit="1" customWidth="1"/>
    <col min="76" max="76" width="6.85546875" bestFit="1" customWidth="1"/>
    <col min="77" max="77" width="9.85546875" bestFit="1" customWidth="1"/>
    <col min="78" max="78" width="6.85546875" bestFit="1" customWidth="1"/>
    <col min="79" max="79" width="9.85546875" bestFit="1" customWidth="1"/>
    <col min="80" max="80" width="6.85546875" bestFit="1" customWidth="1"/>
    <col min="81" max="81" width="9.85546875" bestFit="1" customWidth="1"/>
    <col min="82" max="82" width="6.85546875" bestFit="1" customWidth="1"/>
    <col min="83" max="83" width="9.85546875" bestFit="1" customWidth="1"/>
    <col min="84" max="84" width="6.85546875" bestFit="1" customWidth="1"/>
    <col min="85" max="85" width="9.85546875" bestFit="1" customWidth="1"/>
    <col min="86" max="86" width="6.85546875" bestFit="1" customWidth="1"/>
    <col min="87" max="87" width="3" bestFit="1" customWidth="1"/>
    <col min="88" max="88" width="9.85546875" bestFit="1" customWidth="1"/>
    <col min="89" max="89" width="6.85546875" bestFit="1" customWidth="1"/>
    <col min="90" max="90" width="9.85546875" bestFit="1" customWidth="1"/>
    <col min="91" max="91" width="6.85546875" bestFit="1" customWidth="1"/>
    <col min="92" max="92" width="9.85546875" bestFit="1" customWidth="1"/>
    <col min="93" max="93" width="6.85546875" bestFit="1" customWidth="1"/>
    <col min="94" max="94" width="9.85546875" bestFit="1" customWidth="1"/>
    <col min="95" max="95" width="6.85546875" bestFit="1" customWidth="1"/>
    <col min="96" max="96" width="9.85546875" bestFit="1" customWidth="1"/>
    <col min="97" max="97" width="6.85546875" bestFit="1" customWidth="1"/>
    <col min="98" max="98" width="9.85546875" bestFit="1" customWidth="1"/>
    <col min="99" max="99" width="6.85546875" bestFit="1" customWidth="1"/>
    <col min="100" max="100" width="9.85546875" bestFit="1" customWidth="1"/>
    <col min="101" max="101" width="6.85546875" bestFit="1" customWidth="1"/>
    <col min="102" max="102" width="9.85546875" bestFit="1" customWidth="1"/>
    <col min="103" max="103" width="6.85546875" bestFit="1" customWidth="1"/>
    <col min="104" max="104" width="9.85546875" bestFit="1" customWidth="1"/>
    <col min="105" max="105" width="6.85546875" bestFit="1" customWidth="1"/>
    <col min="106" max="106" width="9.85546875" bestFit="1" customWidth="1"/>
    <col min="107" max="107" width="6.85546875" bestFit="1" customWidth="1"/>
    <col min="108" max="108" width="9.85546875" bestFit="1" customWidth="1"/>
    <col min="109" max="109" width="6.85546875" bestFit="1" customWidth="1"/>
    <col min="110" max="110" width="9.85546875" bestFit="1" customWidth="1"/>
    <col min="111" max="111" width="6.85546875" bestFit="1" customWidth="1"/>
    <col min="112" max="112" width="9.85546875" bestFit="1" customWidth="1"/>
    <col min="113" max="113" width="6.85546875" bestFit="1" customWidth="1"/>
    <col min="114" max="114" width="9.85546875" bestFit="1" customWidth="1"/>
    <col min="115" max="115" width="6.85546875" bestFit="1" customWidth="1"/>
    <col min="116" max="116" width="9.85546875" bestFit="1" customWidth="1"/>
    <col min="117" max="117" width="6.85546875" bestFit="1" customWidth="1"/>
    <col min="118" max="118" width="9.85546875" bestFit="1" customWidth="1"/>
    <col min="119" max="119" width="6.85546875" bestFit="1" customWidth="1"/>
    <col min="120" max="120" width="9.85546875" bestFit="1" customWidth="1"/>
    <col min="121" max="121" width="6.85546875" bestFit="1" customWidth="1"/>
    <col min="122" max="122" width="9.85546875" bestFit="1" customWidth="1"/>
    <col min="123" max="123" width="6.85546875" bestFit="1" customWidth="1"/>
    <col min="124" max="124" width="9.85546875" bestFit="1" customWidth="1"/>
    <col min="125" max="125" width="6.85546875" bestFit="1" customWidth="1"/>
    <col min="126" max="126" width="9.85546875" bestFit="1" customWidth="1"/>
    <col min="127" max="127" width="6.85546875" bestFit="1" customWidth="1"/>
    <col min="128" max="128" width="9.85546875" bestFit="1" customWidth="1"/>
    <col min="129" max="129" width="6.85546875" bestFit="1" customWidth="1"/>
    <col min="130" max="130" width="9.85546875" bestFit="1" customWidth="1"/>
    <col min="131" max="131" width="6.85546875" bestFit="1" customWidth="1"/>
    <col min="132" max="132" width="9.85546875" bestFit="1" customWidth="1"/>
    <col min="133" max="133" width="6.85546875" bestFit="1" customWidth="1"/>
    <col min="134" max="134" width="9.85546875" bestFit="1" customWidth="1"/>
    <col min="135" max="135" width="6.85546875" bestFit="1" customWidth="1"/>
    <col min="136" max="136" width="9.85546875" bestFit="1" customWidth="1"/>
    <col min="137" max="137" width="6.85546875" bestFit="1" customWidth="1"/>
    <col min="138" max="138" width="9.85546875" bestFit="1" customWidth="1"/>
    <col min="139" max="139" width="6.85546875" bestFit="1" customWidth="1"/>
    <col min="140" max="140" width="9.85546875" bestFit="1" customWidth="1"/>
    <col min="141" max="141" width="6.85546875" bestFit="1" customWidth="1"/>
    <col min="142" max="142" width="9.85546875" bestFit="1" customWidth="1"/>
    <col min="143" max="143" width="6.85546875" bestFit="1" customWidth="1"/>
    <col min="144" max="144" width="9.85546875" bestFit="1" customWidth="1"/>
    <col min="145" max="145" width="6.85546875" bestFit="1" customWidth="1"/>
    <col min="146" max="146" width="9.85546875" bestFit="1" customWidth="1"/>
    <col min="147" max="147" width="6.85546875" bestFit="1" customWidth="1"/>
    <col min="148" max="148" width="9.85546875" bestFit="1" customWidth="1"/>
    <col min="149" max="149" width="6.85546875" bestFit="1" customWidth="1"/>
    <col min="150" max="150" width="9.85546875" bestFit="1" customWidth="1"/>
    <col min="151" max="151" width="6.85546875" bestFit="1" customWidth="1"/>
    <col min="152" max="152" width="9.85546875" bestFit="1" customWidth="1"/>
    <col min="153" max="153" width="6.85546875" bestFit="1" customWidth="1"/>
    <col min="154" max="154" width="9.85546875" bestFit="1" customWidth="1"/>
    <col min="155" max="155" width="6.85546875" bestFit="1" customWidth="1"/>
    <col min="156" max="156" width="9.85546875" bestFit="1" customWidth="1"/>
    <col min="157" max="157" width="6.85546875" bestFit="1" customWidth="1"/>
    <col min="158" max="158" width="9.85546875" bestFit="1" customWidth="1"/>
    <col min="159" max="159" width="6.85546875" bestFit="1" customWidth="1"/>
    <col min="160" max="160" width="9.85546875" bestFit="1" customWidth="1"/>
    <col min="161" max="161" width="6.85546875" bestFit="1" customWidth="1"/>
    <col min="162" max="162" width="9.85546875" bestFit="1" customWidth="1"/>
    <col min="163" max="163" width="6.85546875" bestFit="1" customWidth="1"/>
    <col min="164" max="164" width="9.85546875" bestFit="1" customWidth="1"/>
    <col min="165" max="165" width="6.85546875" bestFit="1" customWidth="1"/>
    <col min="166" max="166" width="9.85546875" bestFit="1" customWidth="1"/>
    <col min="167" max="167" width="6.85546875" bestFit="1" customWidth="1"/>
    <col min="168" max="168" width="9.85546875" bestFit="1" customWidth="1"/>
    <col min="169" max="169" width="6.85546875" bestFit="1" customWidth="1"/>
    <col min="170" max="170" width="9.85546875" bestFit="1" customWidth="1"/>
    <col min="171" max="171" width="6.85546875" bestFit="1" customWidth="1"/>
    <col min="172" max="172" width="9.85546875" bestFit="1" customWidth="1"/>
    <col min="173" max="173" width="6.85546875" bestFit="1" customWidth="1"/>
    <col min="174" max="174" width="9.85546875" bestFit="1" customWidth="1"/>
    <col min="175" max="175" width="6.85546875" bestFit="1" customWidth="1"/>
    <col min="176" max="176" width="9.85546875" bestFit="1" customWidth="1"/>
    <col min="177" max="177" width="6.85546875" bestFit="1" customWidth="1"/>
    <col min="178" max="178" width="9.85546875" bestFit="1" customWidth="1"/>
    <col min="179" max="179" width="6.85546875" bestFit="1" customWidth="1"/>
    <col min="180" max="180" width="9.85546875" bestFit="1" customWidth="1"/>
    <col min="181" max="181" width="6.85546875" bestFit="1" customWidth="1"/>
    <col min="182" max="182" width="9.85546875" bestFit="1" customWidth="1"/>
    <col min="183" max="183" width="6.85546875" bestFit="1" customWidth="1"/>
    <col min="184" max="184" width="9.85546875" bestFit="1" customWidth="1"/>
    <col min="185" max="185" width="6.85546875" bestFit="1" customWidth="1"/>
    <col min="186" max="186" width="9.85546875" bestFit="1" customWidth="1"/>
    <col min="187" max="187" width="6.85546875" bestFit="1" customWidth="1"/>
    <col min="188" max="188" width="9.85546875" bestFit="1" customWidth="1"/>
    <col min="189" max="189" width="6.85546875" bestFit="1" customWidth="1"/>
    <col min="190" max="190" width="9.85546875" bestFit="1" customWidth="1"/>
    <col min="191" max="191" width="6.85546875" bestFit="1" customWidth="1"/>
    <col min="192" max="192" width="9.85546875" bestFit="1" customWidth="1"/>
    <col min="193" max="193" width="6.85546875" bestFit="1" customWidth="1"/>
    <col min="194" max="194" width="9.85546875" bestFit="1" customWidth="1"/>
    <col min="195" max="195" width="6.85546875" bestFit="1" customWidth="1"/>
    <col min="196" max="196" width="9.85546875" bestFit="1" customWidth="1"/>
    <col min="197" max="197" width="7.85546875" bestFit="1" customWidth="1"/>
    <col min="198" max="198" width="10.85546875" bestFit="1" customWidth="1"/>
    <col min="199" max="199" width="7.85546875" bestFit="1" customWidth="1"/>
    <col min="200" max="200" width="10.85546875" bestFit="1" customWidth="1"/>
    <col min="201" max="201" width="7.85546875" bestFit="1" customWidth="1"/>
    <col min="202" max="202" width="10.85546875" bestFit="1" customWidth="1"/>
    <col min="203" max="203" width="7.85546875" bestFit="1" customWidth="1"/>
    <col min="204" max="204" width="10.85546875" bestFit="1" customWidth="1"/>
    <col min="205" max="205" width="7.85546875" bestFit="1" customWidth="1"/>
    <col min="206" max="206" width="10.85546875" bestFit="1" customWidth="1"/>
    <col min="207" max="207" width="7.85546875" bestFit="1" customWidth="1"/>
    <col min="208" max="208" width="10.85546875" bestFit="1" customWidth="1"/>
    <col min="209" max="209" width="7.85546875" bestFit="1" customWidth="1"/>
    <col min="210" max="210" width="10.85546875" bestFit="1" customWidth="1"/>
    <col min="211" max="211" width="7.85546875" bestFit="1" customWidth="1"/>
    <col min="212" max="212" width="10.85546875" bestFit="1" customWidth="1"/>
    <col min="213" max="213" width="7.85546875" bestFit="1" customWidth="1"/>
    <col min="214" max="214" width="10.85546875" bestFit="1" customWidth="1"/>
    <col min="215" max="215" width="7.85546875" bestFit="1" customWidth="1"/>
    <col min="216" max="216" width="10.85546875" bestFit="1" customWidth="1"/>
    <col min="217" max="217" width="7.85546875" bestFit="1" customWidth="1"/>
    <col min="218" max="218" width="10.85546875" bestFit="1" customWidth="1"/>
    <col min="219" max="219" width="7.85546875" bestFit="1" customWidth="1"/>
    <col min="220" max="220" width="10.85546875" bestFit="1" customWidth="1"/>
    <col min="221" max="221" width="7.85546875" bestFit="1" customWidth="1"/>
    <col min="222" max="222" width="10.85546875" bestFit="1" customWidth="1"/>
    <col min="223" max="223" width="12.5703125" bestFit="1" customWidth="1"/>
  </cols>
  <sheetData>
    <row r="3" spans="1:17" x14ac:dyDescent="0.25">
      <c r="A3" s="14" t="s">
        <v>71</v>
      </c>
      <c r="B3" s="14" t="s">
        <v>68</v>
      </c>
    </row>
    <row r="4" spans="1:17" x14ac:dyDescent="0.25">
      <c r="A4" s="14" t="s">
        <v>44</v>
      </c>
      <c r="B4" s="17">
        <v>1</v>
      </c>
      <c r="C4" s="17">
        <v>10</v>
      </c>
      <c r="D4" s="17">
        <v>20</v>
      </c>
      <c r="E4" s="17">
        <v>30</v>
      </c>
      <c r="F4" s="17" t="s">
        <v>69</v>
      </c>
      <c r="L4" s="14" t="s">
        <v>71</v>
      </c>
      <c r="M4" s="14" t="s">
        <v>68</v>
      </c>
    </row>
    <row r="5" spans="1:17" x14ac:dyDescent="0.25">
      <c r="A5" s="15" t="s">
        <v>11</v>
      </c>
      <c r="B5" s="21">
        <v>1.306</v>
      </c>
      <c r="C5" s="21">
        <v>1.0129999999999999</v>
      </c>
      <c r="D5" s="21">
        <v>1.3160000000000001</v>
      </c>
      <c r="E5" s="21">
        <v>1.111</v>
      </c>
      <c r="F5" s="21">
        <v>4.7459999999999996</v>
      </c>
      <c r="L5" s="14" t="s">
        <v>44</v>
      </c>
      <c r="M5" s="17">
        <v>1</v>
      </c>
      <c r="N5" s="17">
        <v>10</v>
      </c>
      <c r="O5" s="17">
        <v>20</v>
      </c>
      <c r="P5" s="17">
        <v>30</v>
      </c>
      <c r="Q5" s="17" t="s">
        <v>69</v>
      </c>
    </row>
    <row r="6" spans="1:17" x14ac:dyDescent="0.25">
      <c r="A6" s="15" t="s">
        <v>13</v>
      </c>
      <c r="B6" s="21">
        <v>1.054</v>
      </c>
      <c r="C6" s="21">
        <v>0.86399999999999999</v>
      </c>
      <c r="D6" s="21">
        <v>0.92500000000000004</v>
      </c>
      <c r="E6" s="21">
        <v>0.85</v>
      </c>
      <c r="F6" s="21">
        <v>3.6930000000000001</v>
      </c>
      <c r="L6" s="15" t="s">
        <v>11</v>
      </c>
      <c r="M6" s="23">
        <v>10.114000000000001</v>
      </c>
      <c r="N6" s="23">
        <v>11.305999999999999</v>
      </c>
      <c r="O6" s="23">
        <v>19.620999999999999</v>
      </c>
      <c r="P6" s="23">
        <v>25.035</v>
      </c>
      <c r="Q6" s="24">
        <v>66.075999999999993</v>
      </c>
    </row>
    <row r="7" spans="1:17" x14ac:dyDescent="0.25">
      <c r="A7" s="15" t="s">
        <v>14</v>
      </c>
      <c r="B7" s="21">
        <v>1.145</v>
      </c>
      <c r="C7" s="21">
        <v>1.173</v>
      </c>
      <c r="D7" s="21">
        <v>1.0069999999999999</v>
      </c>
      <c r="E7" s="21">
        <v>0.88300000000000001</v>
      </c>
      <c r="F7" s="21">
        <v>4.2080000000000002</v>
      </c>
      <c r="L7" s="15" t="s">
        <v>13</v>
      </c>
      <c r="M7" s="23">
        <v>8.8870000000000005</v>
      </c>
      <c r="N7" s="23">
        <v>10.614000000000001</v>
      </c>
      <c r="O7" s="23">
        <v>14.728999999999999</v>
      </c>
      <c r="P7" s="23">
        <v>24.478999999999999</v>
      </c>
      <c r="Q7" s="24">
        <v>58.709000000000003</v>
      </c>
    </row>
    <row r="8" spans="1:17" x14ac:dyDescent="0.25">
      <c r="A8" s="15" t="s">
        <v>15</v>
      </c>
      <c r="B8" s="21">
        <v>1.29</v>
      </c>
      <c r="C8" s="21">
        <v>1.1220000000000001</v>
      </c>
      <c r="D8" s="21">
        <v>1.0820000000000001</v>
      </c>
      <c r="E8" s="21">
        <v>1.393</v>
      </c>
      <c r="F8" s="21">
        <v>4.8869999999999996</v>
      </c>
      <c r="L8" s="15" t="s">
        <v>14</v>
      </c>
      <c r="M8" s="23">
        <v>10.529</v>
      </c>
      <c r="N8" s="23">
        <v>8.9280000000000008</v>
      </c>
      <c r="O8" s="23">
        <v>15.698</v>
      </c>
      <c r="P8" s="23">
        <v>18.257999999999999</v>
      </c>
      <c r="Q8" s="24">
        <v>53.412999999999997</v>
      </c>
    </row>
    <row r="9" spans="1:17" x14ac:dyDescent="0.25">
      <c r="A9" s="15" t="s">
        <v>16</v>
      </c>
      <c r="B9" s="21">
        <v>1.782</v>
      </c>
      <c r="C9" s="21">
        <v>1.26</v>
      </c>
      <c r="D9" s="21">
        <v>1.4470000000000001</v>
      </c>
      <c r="E9" s="21">
        <v>1.58</v>
      </c>
      <c r="F9" s="21">
        <v>6.069</v>
      </c>
      <c r="L9" s="15" t="s">
        <v>15</v>
      </c>
      <c r="M9" s="23">
        <v>11.785</v>
      </c>
      <c r="N9" s="23">
        <v>12.253</v>
      </c>
      <c r="O9" s="23">
        <v>22.41</v>
      </c>
      <c r="P9" s="23">
        <v>19.257999999999999</v>
      </c>
      <c r="Q9" s="24">
        <v>65.706000000000003</v>
      </c>
    </row>
    <row r="10" spans="1:17" x14ac:dyDescent="0.25">
      <c r="A10" s="15" t="s">
        <v>17</v>
      </c>
      <c r="B10" s="21">
        <v>1.4690000000000001</v>
      </c>
      <c r="C10" s="21">
        <v>1.4910000000000001</v>
      </c>
      <c r="D10" s="21">
        <v>1.395</v>
      </c>
      <c r="E10" s="21">
        <v>2.0609999999999999</v>
      </c>
      <c r="F10" s="21">
        <v>6.4160000000000004</v>
      </c>
      <c r="L10" s="15" t="s">
        <v>16</v>
      </c>
      <c r="M10" s="23">
        <v>11.342000000000001</v>
      </c>
      <c r="N10" s="23">
        <v>11.613</v>
      </c>
      <c r="O10" s="23">
        <v>18.547999999999998</v>
      </c>
      <c r="P10" s="23">
        <v>29.981999999999999</v>
      </c>
      <c r="Q10" s="24">
        <v>71.484999999999999</v>
      </c>
    </row>
    <row r="11" spans="1:17" x14ac:dyDescent="0.25">
      <c r="A11" s="15" t="s">
        <v>18</v>
      </c>
      <c r="B11" s="21">
        <v>1.6950000000000001</v>
      </c>
      <c r="C11" s="21">
        <v>1.1419999999999999</v>
      </c>
      <c r="D11" s="21">
        <v>1.2430000000000001</v>
      </c>
      <c r="E11" s="21">
        <v>1.4890000000000001</v>
      </c>
      <c r="F11" s="21">
        <v>5.569</v>
      </c>
      <c r="L11" s="15" t="s">
        <v>17</v>
      </c>
      <c r="M11" s="23">
        <v>20.588999999999999</v>
      </c>
      <c r="N11" s="23">
        <v>13.593999999999999</v>
      </c>
      <c r="O11" s="23">
        <v>27.538</v>
      </c>
      <c r="P11" s="23">
        <v>23.359000000000002</v>
      </c>
      <c r="Q11" s="24">
        <v>85.080000000000013</v>
      </c>
    </row>
    <row r="12" spans="1:17" x14ac:dyDescent="0.25">
      <c r="A12" s="15" t="s">
        <v>19</v>
      </c>
      <c r="B12" s="21">
        <v>1.679</v>
      </c>
      <c r="C12" s="21">
        <v>1.7829999999999999</v>
      </c>
      <c r="D12" s="21">
        <v>1.2669999999999999</v>
      </c>
      <c r="E12" s="21">
        <v>1.29</v>
      </c>
      <c r="F12" s="21">
        <v>6.0189999999999992</v>
      </c>
      <c r="L12" s="15" t="s">
        <v>18</v>
      </c>
      <c r="M12" s="23">
        <v>15.34</v>
      </c>
      <c r="N12" s="23">
        <v>17.001999999999999</v>
      </c>
      <c r="O12" s="23">
        <v>27.420999999999999</v>
      </c>
      <c r="P12" s="23">
        <v>29.762</v>
      </c>
      <c r="Q12" s="24">
        <v>89.525000000000006</v>
      </c>
    </row>
    <row r="13" spans="1:17" x14ac:dyDescent="0.25">
      <c r="A13" s="15" t="s">
        <v>20</v>
      </c>
      <c r="B13" s="21">
        <v>1.5740000000000001</v>
      </c>
      <c r="C13" s="21">
        <v>1.482</v>
      </c>
      <c r="D13" s="21">
        <v>1.393</v>
      </c>
      <c r="E13" s="21">
        <v>2.1360000000000001</v>
      </c>
      <c r="F13" s="21">
        <v>6.585</v>
      </c>
      <c r="L13" s="15" t="s">
        <v>19</v>
      </c>
      <c r="M13" s="23">
        <v>16.824999999999999</v>
      </c>
      <c r="N13" s="23">
        <v>12.206</v>
      </c>
      <c r="O13" s="23">
        <v>25.643000000000001</v>
      </c>
      <c r="P13" s="23">
        <v>28.42</v>
      </c>
      <c r="Q13" s="24">
        <v>83.093999999999994</v>
      </c>
    </row>
    <row r="14" spans="1:17" x14ac:dyDescent="0.25">
      <c r="A14" s="15" t="s">
        <v>21</v>
      </c>
      <c r="B14" s="21">
        <v>1.6930000000000001</v>
      </c>
      <c r="C14" s="21">
        <v>1.4339999999999999</v>
      </c>
      <c r="D14" s="21">
        <v>1.694</v>
      </c>
      <c r="E14" s="21">
        <v>1.6240000000000001</v>
      </c>
      <c r="F14" s="21">
        <v>6.4450000000000003</v>
      </c>
      <c r="L14" s="15" t="s">
        <v>20</v>
      </c>
      <c r="M14" s="23">
        <v>13.106999999999999</v>
      </c>
      <c r="N14" s="23">
        <v>16.93</v>
      </c>
      <c r="O14" s="23">
        <v>28.806000000000001</v>
      </c>
      <c r="P14" s="23">
        <v>36.057000000000002</v>
      </c>
      <c r="Q14" s="24">
        <v>94.9</v>
      </c>
    </row>
    <row r="15" spans="1:17" x14ac:dyDescent="0.25">
      <c r="A15" s="15" t="s">
        <v>22</v>
      </c>
      <c r="B15" s="21">
        <v>1.7030000000000001</v>
      </c>
      <c r="C15" s="21">
        <v>1.488</v>
      </c>
      <c r="D15" s="21">
        <v>2.4740000000000002</v>
      </c>
      <c r="E15" s="21">
        <v>2.4249999999999998</v>
      </c>
      <c r="F15" s="21">
        <v>8.09</v>
      </c>
      <c r="L15" s="15" t="s">
        <v>21</v>
      </c>
      <c r="M15" s="23">
        <v>23.312999999999999</v>
      </c>
      <c r="N15" s="23">
        <v>13.865</v>
      </c>
      <c r="O15" s="23">
        <v>25.72</v>
      </c>
      <c r="P15" s="23">
        <v>34.683</v>
      </c>
      <c r="Q15" s="24">
        <v>97.580999999999989</v>
      </c>
    </row>
    <row r="16" spans="1:17" x14ac:dyDescent="0.25">
      <c r="A16" s="15" t="s">
        <v>23</v>
      </c>
      <c r="B16" s="21">
        <v>2.149</v>
      </c>
      <c r="C16" s="21">
        <v>2.4129999999999998</v>
      </c>
      <c r="D16" s="21">
        <v>2.95</v>
      </c>
      <c r="E16" s="21">
        <v>2.141</v>
      </c>
      <c r="F16" s="21">
        <v>9.6529999999999987</v>
      </c>
      <c r="L16" s="15" t="s">
        <v>22</v>
      </c>
      <c r="M16" s="23">
        <v>19.344000000000001</v>
      </c>
      <c r="N16" s="23">
        <v>18.128</v>
      </c>
      <c r="O16" s="23">
        <v>38.6</v>
      </c>
      <c r="P16" s="23">
        <v>44.179000000000002</v>
      </c>
      <c r="Q16" s="24">
        <v>120.251</v>
      </c>
    </row>
    <row r="17" spans="1:17" x14ac:dyDescent="0.25">
      <c r="A17" s="15" t="s">
        <v>24</v>
      </c>
      <c r="B17" s="21">
        <v>2.5910000000000002</v>
      </c>
      <c r="C17" s="21">
        <v>2.3650000000000002</v>
      </c>
      <c r="D17" s="21">
        <v>2.1360000000000001</v>
      </c>
      <c r="E17" s="21">
        <v>2.173</v>
      </c>
      <c r="F17" s="21">
        <v>9.2650000000000006</v>
      </c>
      <c r="L17" s="15" t="s">
        <v>23</v>
      </c>
      <c r="M17" s="23">
        <v>26.597999999999999</v>
      </c>
      <c r="N17" s="23">
        <v>29.684999999999999</v>
      </c>
      <c r="O17" s="23">
        <v>39.65</v>
      </c>
      <c r="P17" s="23">
        <v>41.847000000000001</v>
      </c>
      <c r="Q17" s="24">
        <v>137.78</v>
      </c>
    </row>
    <row r="18" spans="1:17" x14ac:dyDescent="0.25">
      <c r="A18" s="15" t="s">
        <v>25</v>
      </c>
      <c r="B18" s="21">
        <v>2.1389999999999998</v>
      </c>
      <c r="C18" s="21">
        <v>1.677</v>
      </c>
      <c r="D18" s="21">
        <v>3.1960000000000002</v>
      </c>
      <c r="E18" s="21">
        <v>1.946</v>
      </c>
      <c r="F18" s="21">
        <v>8.9580000000000002</v>
      </c>
      <c r="L18" s="15" t="s">
        <v>24</v>
      </c>
      <c r="M18" s="23">
        <v>18.009</v>
      </c>
      <c r="N18" s="23">
        <v>21.971</v>
      </c>
      <c r="O18" s="23">
        <v>36.344000000000001</v>
      </c>
      <c r="P18" s="23">
        <v>49.268000000000001</v>
      </c>
      <c r="Q18" s="24">
        <v>125.59200000000001</v>
      </c>
    </row>
    <row r="19" spans="1:17" x14ac:dyDescent="0.25">
      <c r="A19" s="15" t="s">
        <v>26</v>
      </c>
      <c r="B19" s="21">
        <v>3.6819999999999999</v>
      </c>
      <c r="C19" s="21">
        <v>2.9569999999999999</v>
      </c>
      <c r="D19" s="21">
        <v>3.76</v>
      </c>
      <c r="E19" s="21">
        <v>3.7669999999999999</v>
      </c>
      <c r="F19" s="21">
        <v>14.165999999999999</v>
      </c>
      <c r="L19" s="15" t="s">
        <v>25</v>
      </c>
      <c r="M19" s="23">
        <v>20.309999999999999</v>
      </c>
      <c r="N19" s="23">
        <v>23.92</v>
      </c>
      <c r="O19" s="23">
        <v>38.274000000000001</v>
      </c>
      <c r="P19" s="23">
        <v>29.88</v>
      </c>
      <c r="Q19" s="24">
        <v>112.384</v>
      </c>
    </row>
    <row r="20" spans="1:17" x14ac:dyDescent="0.25">
      <c r="A20" s="15" t="s">
        <v>27</v>
      </c>
      <c r="B20" s="21">
        <v>2.6560000000000001</v>
      </c>
      <c r="C20" s="21">
        <v>3.0419999999999998</v>
      </c>
      <c r="D20" s="21">
        <v>4.3120000000000003</v>
      </c>
      <c r="E20" s="21">
        <v>5.2670000000000003</v>
      </c>
      <c r="F20" s="21">
        <v>15.277000000000001</v>
      </c>
      <c r="L20" s="15" t="s">
        <v>26</v>
      </c>
      <c r="M20" s="23">
        <v>36.661000000000001</v>
      </c>
      <c r="N20" s="23">
        <v>48.37</v>
      </c>
      <c r="O20" s="23">
        <v>49.930999999999997</v>
      </c>
      <c r="P20" s="23">
        <v>62.021000000000001</v>
      </c>
      <c r="Q20" s="24">
        <v>196.983</v>
      </c>
    </row>
    <row r="21" spans="1:17" x14ac:dyDescent="0.25">
      <c r="A21" s="15" t="s">
        <v>28</v>
      </c>
      <c r="B21" s="21">
        <v>2.64</v>
      </c>
      <c r="C21" s="21">
        <v>3.3</v>
      </c>
      <c r="D21" s="21">
        <v>3.0430000000000001</v>
      </c>
      <c r="E21" s="21">
        <v>3.2130000000000001</v>
      </c>
      <c r="F21" s="21">
        <v>12.196000000000002</v>
      </c>
      <c r="L21" s="15" t="s">
        <v>27</v>
      </c>
      <c r="M21" s="23">
        <v>27.515000000000001</v>
      </c>
      <c r="N21" s="23">
        <v>47.512999999999998</v>
      </c>
      <c r="O21" s="23">
        <v>48.323</v>
      </c>
      <c r="P21" s="23">
        <v>71.754999999999995</v>
      </c>
      <c r="Q21" s="24">
        <v>195.10599999999999</v>
      </c>
    </row>
    <row r="22" spans="1:17" x14ac:dyDescent="0.25">
      <c r="A22" s="15" t="s">
        <v>29</v>
      </c>
      <c r="B22" s="21">
        <v>4.3929999999999998</v>
      </c>
      <c r="C22" s="21">
        <v>4.2290000000000001</v>
      </c>
      <c r="D22" s="21">
        <v>4.6230000000000002</v>
      </c>
      <c r="E22" s="21">
        <v>5.2690000000000001</v>
      </c>
      <c r="F22" s="21">
        <v>18.514000000000003</v>
      </c>
      <c r="L22" s="15" t="s">
        <v>28</v>
      </c>
      <c r="M22" s="23">
        <v>29.189</v>
      </c>
      <c r="N22" s="23">
        <v>48.616999999999997</v>
      </c>
      <c r="O22" s="23">
        <v>50.496000000000002</v>
      </c>
      <c r="P22" s="23">
        <v>35.073</v>
      </c>
      <c r="Q22" s="24">
        <v>163.375</v>
      </c>
    </row>
    <row r="23" spans="1:17" x14ac:dyDescent="0.25">
      <c r="A23" s="15" t="s">
        <v>30</v>
      </c>
      <c r="B23" s="21">
        <v>4.3639999999999999</v>
      </c>
      <c r="C23" s="21">
        <v>4.2350000000000003</v>
      </c>
      <c r="D23" s="21">
        <v>3.61</v>
      </c>
      <c r="E23" s="21">
        <v>3.6869999999999998</v>
      </c>
      <c r="F23" s="21">
        <v>15.895999999999999</v>
      </c>
      <c r="L23" s="15" t="s">
        <v>29</v>
      </c>
      <c r="M23" s="23">
        <v>107.172</v>
      </c>
      <c r="N23" s="23">
        <v>52.262</v>
      </c>
      <c r="O23" s="23">
        <v>73.637</v>
      </c>
      <c r="P23" s="23">
        <v>84.203999999999994</v>
      </c>
      <c r="Q23" s="24">
        <v>317.27499999999998</v>
      </c>
    </row>
    <row r="24" spans="1:17" x14ac:dyDescent="0.25">
      <c r="A24" s="15" t="s">
        <v>31</v>
      </c>
      <c r="B24" s="21">
        <v>3.9729999999999999</v>
      </c>
      <c r="C24" s="21">
        <v>5.6630000000000003</v>
      </c>
      <c r="D24" s="21">
        <v>4.7809999999999997</v>
      </c>
      <c r="E24" s="21">
        <v>5.5170000000000003</v>
      </c>
      <c r="F24" s="21">
        <v>19.933999999999997</v>
      </c>
      <c r="L24" s="15" t="s">
        <v>30</v>
      </c>
      <c r="M24" s="23">
        <v>68.284000000000006</v>
      </c>
      <c r="N24" s="23">
        <v>35.643000000000001</v>
      </c>
      <c r="O24" s="23">
        <v>57.884</v>
      </c>
      <c r="P24" s="23">
        <v>75.709000000000003</v>
      </c>
      <c r="Q24" s="24">
        <v>237.52</v>
      </c>
    </row>
    <row r="25" spans="1:17" x14ac:dyDescent="0.25">
      <c r="A25" s="15" t="s">
        <v>32</v>
      </c>
      <c r="B25" s="21">
        <v>4.8129999999999997</v>
      </c>
      <c r="C25" s="21">
        <v>4.359</v>
      </c>
      <c r="D25" s="21">
        <v>4.4009999999999998</v>
      </c>
      <c r="E25" s="21">
        <v>4.5460000000000003</v>
      </c>
      <c r="F25" s="21">
        <v>18.119</v>
      </c>
      <c r="L25" s="15" t="s">
        <v>31</v>
      </c>
      <c r="M25" s="23">
        <v>96.772000000000006</v>
      </c>
      <c r="N25" s="23">
        <v>50.084000000000003</v>
      </c>
      <c r="O25" s="23">
        <v>105.01900000000001</v>
      </c>
      <c r="P25" s="23">
        <v>77.031000000000006</v>
      </c>
      <c r="Q25" s="24">
        <v>328.90600000000001</v>
      </c>
    </row>
    <row r="26" spans="1:17" x14ac:dyDescent="0.25">
      <c r="A26" s="15" t="s">
        <v>33</v>
      </c>
      <c r="B26" s="21">
        <v>4.3499999999999996</v>
      </c>
      <c r="C26" s="21">
        <v>5.71</v>
      </c>
      <c r="D26" s="21">
        <v>6.468</v>
      </c>
      <c r="E26" s="21">
        <v>4.3</v>
      </c>
      <c r="F26" s="21">
        <v>20.827999999999999</v>
      </c>
      <c r="L26" s="15" t="s">
        <v>32</v>
      </c>
      <c r="M26" s="23">
        <v>61.322000000000003</v>
      </c>
      <c r="N26" s="23">
        <v>38.488999999999997</v>
      </c>
      <c r="O26" s="23">
        <v>91.837000000000003</v>
      </c>
      <c r="P26" s="23">
        <v>75.052000000000007</v>
      </c>
      <c r="Q26" s="24">
        <v>266.70000000000005</v>
      </c>
    </row>
    <row r="27" spans="1:17" x14ac:dyDescent="0.25">
      <c r="A27" s="15" t="s">
        <v>34</v>
      </c>
      <c r="B27" s="21">
        <v>4.6970000000000001</v>
      </c>
      <c r="C27" s="21">
        <v>5.2969999999999997</v>
      </c>
      <c r="D27" s="21">
        <v>4.0999999999999996</v>
      </c>
      <c r="E27" s="21">
        <v>7.0730000000000004</v>
      </c>
      <c r="F27" s="21">
        <v>21.167000000000002</v>
      </c>
      <c r="L27" s="15" t="s">
        <v>33</v>
      </c>
      <c r="M27" s="23">
        <v>60.478000000000002</v>
      </c>
      <c r="N27" s="23">
        <v>58.982999999999997</v>
      </c>
      <c r="O27" s="23">
        <v>90.983999999999995</v>
      </c>
      <c r="P27" s="23">
        <v>64.096999999999994</v>
      </c>
      <c r="Q27" s="24">
        <v>274.54199999999997</v>
      </c>
    </row>
    <row r="28" spans="1:17" x14ac:dyDescent="0.25">
      <c r="A28" s="15" t="s">
        <v>35</v>
      </c>
      <c r="B28" s="21">
        <v>5.3319999999999999</v>
      </c>
      <c r="C28" s="21">
        <v>6.6420000000000003</v>
      </c>
      <c r="D28" s="21">
        <v>6.0620000000000003</v>
      </c>
      <c r="E28" s="21">
        <v>8.4320000000000004</v>
      </c>
      <c r="F28" s="21">
        <v>26.468000000000004</v>
      </c>
      <c r="L28" s="15" t="s">
        <v>34</v>
      </c>
      <c r="M28" s="23">
        <v>43.420999999999999</v>
      </c>
      <c r="N28" s="23">
        <v>43.006</v>
      </c>
      <c r="O28" s="23">
        <v>71.135000000000005</v>
      </c>
      <c r="P28" s="23">
        <v>92.599000000000004</v>
      </c>
      <c r="Q28" s="24">
        <v>250.161</v>
      </c>
    </row>
    <row r="29" spans="1:17" x14ac:dyDescent="0.25">
      <c r="A29" s="15" t="s">
        <v>36</v>
      </c>
      <c r="B29" s="21">
        <v>7.9249999999999998</v>
      </c>
      <c r="C29" s="21">
        <v>8.7010000000000005</v>
      </c>
      <c r="D29" s="21">
        <v>9.5399999999999991</v>
      </c>
      <c r="E29" s="21">
        <v>10.93</v>
      </c>
      <c r="F29" s="21">
        <v>37.096000000000004</v>
      </c>
      <c r="L29" s="15" t="s">
        <v>35</v>
      </c>
      <c r="M29" s="23">
        <v>67.733000000000004</v>
      </c>
      <c r="N29" s="23">
        <v>52.88</v>
      </c>
      <c r="O29" s="23">
        <v>110.199</v>
      </c>
      <c r="P29" s="23">
        <v>105.51</v>
      </c>
      <c r="Q29" s="24">
        <v>336.322</v>
      </c>
    </row>
    <row r="30" spans="1:17" x14ac:dyDescent="0.25">
      <c r="A30" s="15" t="s">
        <v>37</v>
      </c>
      <c r="B30" s="21">
        <v>17.803999999999998</v>
      </c>
      <c r="C30" s="21">
        <v>23.911999999999999</v>
      </c>
      <c r="D30" s="21">
        <v>28.276</v>
      </c>
      <c r="E30" s="21">
        <v>21.305</v>
      </c>
      <c r="F30" s="21">
        <v>91.296999999999997</v>
      </c>
      <c r="L30" s="15" t="s">
        <v>36</v>
      </c>
      <c r="M30" s="23">
        <v>99.426000000000002</v>
      </c>
      <c r="N30" s="23">
        <v>88.262</v>
      </c>
      <c r="O30" s="23">
        <v>122.04300000000001</v>
      </c>
      <c r="P30" s="23">
        <v>101.797</v>
      </c>
      <c r="Q30" s="24">
        <v>411.52800000000002</v>
      </c>
    </row>
    <row r="31" spans="1:17" x14ac:dyDescent="0.25">
      <c r="A31" s="15" t="s">
        <v>38</v>
      </c>
      <c r="B31" s="21">
        <v>14.68</v>
      </c>
      <c r="C31" s="21">
        <v>17.948</v>
      </c>
      <c r="D31" s="21">
        <v>26.222000000000001</v>
      </c>
      <c r="E31" s="21">
        <v>20.518000000000001</v>
      </c>
      <c r="F31" s="21">
        <v>79.367999999999995</v>
      </c>
      <c r="L31" s="15" t="s">
        <v>37</v>
      </c>
      <c r="M31" s="23">
        <v>259.57</v>
      </c>
      <c r="N31" s="23">
        <v>194.97800000000001</v>
      </c>
      <c r="O31" s="23">
        <v>211.749</v>
      </c>
      <c r="P31" s="23">
        <v>346.50200000000001</v>
      </c>
      <c r="Q31" s="24">
        <v>1012.799</v>
      </c>
    </row>
    <row r="32" spans="1:17" x14ac:dyDescent="0.25">
      <c r="A32" s="15" t="s">
        <v>39</v>
      </c>
      <c r="B32" s="21">
        <v>23.15</v>
      </c>
      <c r="C32" s="21">
        <v>24.972999999999999</v>
      </c>
      <c r="D32" s="21">
        <v>28.637</v>
      </c>
      <c r="E32" s="21">
        <v>26.204000000000001</v>
      </c>
      <c r="F32" s="21">
        <v>102.964</v>
      </c>
      <c r="L32" s="15" t="s">
        <v>38</v>
      </c>
      <c r="M32" s="23">
        <v>161.251</v>
      </c>
      <c r="N32" s="23">
        <v>155.19399999999999</v>
      </c>
      <c r="O32" s="23">
        <v>144.298</v>
      </c>
      <c r="P32" s="23">
        <v>279.04700000000003</v>
      </c>
      <c r="Q32" s="24">
        <v>739.79</v>
      </c>
    </row>
    <row r="33" spans="1:17" x14ac:dyDescent="0.25">
      <c r="A33" s="15" t="s">
        <v>69</v>
      </c>
      <c r="B33" s="23">
        <v>127.72800000000001</v>
      </c>
      <c r="C33" s="23">
        <v>141.67500000000001</v>
      </c>
      <c r="D33" s="23">
        <v>161.36000000000001</v>
      </c>
      <c r="E33" s="23">
        <v>153.13000000000002</v>
      </c>
      <c r="F33" s="23">
        <v>583.89300000000003</v>
      </c>
      <c r="L33" s="15" t="s">
        <v>39</v>
      </c>
      <c r="M33" s="23">
        <v>261.73599999999999</v>
      </c>
      <c r="N33" s="23">
        <v>215.40600000000001</v>
      </c>
      <c r="O33" s="23">
        <v>449.75299999999999</v>
      </c>
      <c r="P33" s="23">
        <v>393.02499999999998</v>
      </c>
      <c r="Q33" s="24">
        <v>1319.92</v>
      </c>
    </row>
    <row r="34" spans="1:17" x14ac:dyDescent="0.25">
      <c r="L34" s="15" t="s">
        <v>69</v>
      </c>
      <c r="M34" s="23">
        <v>1606.6220000000003</v>
      </c>
      <c r="N34" s="23">
        <v>1351.702</v>
      </c>
      <c r="O34" s="23">
        <v>2056.29</v>
      </c>
      <c r="P34" s="23">
        <v>2297.8889999999997</v>
      </c>
      <c r="Q34" s="23">
        <v>7312.5029999999997</v>
      </c>
    </row>
  </sheetData>
  <pageMargins left="0.7" right="0.7" top="0.75" bottom="0.75" header="0.3" footer="0.3"/>
  <pageSetup paperSize="9" orientation="portrait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30FC-9846-43E3-9B04-2FEBAC7DE04B}">
  <dimension ref="A1:L30"/>
  <sheetViews>
    <sheetView topLeftCell="A9" workbookViewId="0">
      <selection activeCell="F19" sqref="F1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3011.74</v>
      </c>
      <c r="D2">
        <v>5</v>
      </c>
      <c r="E2" s="1" t="s">
        <v>42</v>
      </c>
      <c r="F2">
        <v>937.1</v>
      </c>
      <c r="G2">
        <v>5</v>
      </c>
      <c r="H2">
        <v>10000</v>
      </c>
      <c r="I2">
        <v>3052</v>
      </c>
      <c r="J2">
        <v>2074.64</v>
      </c>
      <c r="K2">
        <v>0.9</v>
      </c>
      <c r="L2">
        <v>10</v>
      </c>
    </row>
    <row r="3" spans="1:12" x14ac:dyDescent="0.25">
      <c r="A3" s="1" t="s">
        <v>13</v>
      </c>
      <c r="B3">
        <v>33</v>
      </c>
      <c r="C3">
        <v>2379</v>
      </c>
      <c r="D3">
        <v>5</v>
      </c>
      <c r="E3" s="1" t="s">
        <v>42</v>
      </c>
      <c r="F3">
        <v>826.94</v>
      </c>
      <c r="G3">
        <v>5</v>
      </c>
      <c r="H3">
        <v>10000</v>
      </c>
      <c r="I3">
        <v>3013</v>
      </c>
      <c r="J3">
        <v>1552.06</v>
      </c>
      <c r="K3">
        <v>0.9</v>
      </c>
      <c r="L3">
        <v>10</v>
      </c>
    </row>
    <row r="4" spans="1:12" x14ac:dyDescent="0.25">
      <c r="A4" s="1" t="s">
        <v>14</v>
      </c>
      <c r="B4">
        <v>33</v>
      </c>
      <c r="C4">
        <v>2030.78</v>
      </c>
      <c r="D4">
        <v>6</v>
      </c>
      <c r="E4" s="1" t="s">
        <v>42</v>
      </c>
      <c r="F4">
        <v>987.74</v>
      </c>
      <c r="G4">
        <v>6</v>
      </c>
      <c r="H4">
        <v>10000</v>
      </c>
      <c r="I4">
        <v>3245</v>
      </c>
      <c r="J4">
        <v>1043.03</v>
      </c>
      <c r="K4">
        <v>0.9</v>
      </c>
      <c r="L4">
        <v>10</v>
      </c>
    </row>
    <row r="5" spans="1:12" x14ac:dyDescent="0.25">
      <c r="A5" s="1" t="s">
        <v>15</v>
      </c>
      <c r="B5">
        <v>34</v>
      </c>
      <c r="C5">
        <v>3385.29</v>
      </c>
      <c r="D5">
        <v>5</v>
      </c>
      <c r="E5" s="1" t="s">
        <v>42</v>
      </c>
      <c r="F5">
        <v>1161.1600000000001</v>
      </c>
      <c r="G5">
        <v>5</v>
      </c>
      <c r="H5">
        <v>10000</v>
      </c>
      <c r="I5">
        <v>3305</v>
      </c>
      <c r="J5">
        <v>2224.13</v>
      </c>
      <c r="K5">
        <v>0.9</v>
      </c>
      <c r="L5">
        <v>10</v>
      </c>
    </row>
    <row r="6" spans="1:12" x14ac:dyDescent="0.25">
      <c r="A6" s="1" t="s">
        <v>16</v>
      </c>
      <c r="B6">
        <v>36</v>
      </c>
      <c r="C6">
        <v>2370.39</v>
      </c>
      <c r="D6">
        <v>5</v>
      </c>
      <c r="E6" s="1" t="s">
        <v>42</v>
      </c>
      <c r="F6">
        <v>862.86</v>
      </c>
      <c r="G6">
        <v>5</v>
      </c>
      <c r="H6">
        <v>10000</v>
      </c>
      <c r="I6">
        <v>3156</v>
      </c>
      <c r="J6">
        <v>1507.53</v>
      </c>
      <c r="K6">
        <v>0.9</v>
      </c>
      <c r="L6">
        <v>10</v>
      </c>
    </row>
    <row r="7" spans="1:12" x14ac:dyDescent="0.25">
      <c r="A7" s="1" t="s">
        <v>17</v>
      </c>
      <c r="B7">
        <v>37</v>
      </c>
      <c r="C7">
        <v>2860.05</v>
      </c>
      <c r="D7">
        <v>5</v>
      </c>
      <c r="E7" s="1" t="s">
        <v>42</v>
      </c>
      <c r="F7">
        <v>855.05</v>
      </c>
      <c r="G7">
        <v>5</v>
      </c>
      <c r="H7">
        <v>10000</v>
      </c>
      <c r="I7">
        <v>3303</v>
      </c>
      <c r="J7">
        <v>2004.99</v>
      </c>
      <c r="K7">
        <v>0.9</v>
      </c>
      <c r="L7">
        <v>10</v>
      </c>
    </row>
    <row r="8" spans="1:12" x14ac:dyDescent="0.25">
      <c r="A8" s="1" t="s">
        <v>18</v>
      </c>
      <c r="B8">
        <v>37</v>
      </c>
      <c r="C8">
        <v>2937.37</v>
      </c>
      <c r="D8">
        <v>6</v>
      </c>
      <c r="E8" s="1" t="s">
        <v>42</v>
      </c>
      <c r="F8">
        <v>968.97</v>
      </c>
      <c r="G8">
        <v>7</v>
      </c>
      <c r="H8">
        <v>10000</v>
      </c>
      <c r="I8">
        <v>3181</v>
      </c>
      <c r="J8">
        <v>1968.4</v>
      </c>
      <c r="K8">
        <v>0.9</v>
      </c>
      <c r="L8">
        <v>10</v>
      </c>
    </row>
    <row r="9" spans="1:12" x14ac:dyDescent="0.25">
      <c r="A9" s="1" t="s">
        <v>19</v>
      </c>
      <c r="B9">
        <v>38</v>
      </c>
      <c r="C9">
        <v>2432.46</v>
      </c>
      <c r="D9">
        <v>5</v>
      </c>
      <c r="E9" s="1" t="s">
        <v>42</v>
      </c>
      <c r="F9">
        <v>791.85</v>
      </c>
      <c r="G9">
        <v>5</v>
      </c>
      <c r="H9">
        <v>10000</v>
      </c>
      <c r="I9">
        <v>3106</v>
      </c>
      <c r="J9">
        <v>1640.61</v>
      </c>
      <c r="K9">
        <v>0.9</v>
      </c>
      <c r="L9">
        <v>10</v>
      </c>
    </row>
    <row r="10" spans="1:12" x14ac:dyDescent="0.25">
      <c r="A10" s="1" t="s">
        <v>20</v>
      </c>
      <c r="B10">
        <v>39</v>
      </c>
      <c r="C10">
        <v>2832.04</v>
      </c>
      <c r="D10">
        <v>5</v>
      </c>
      <c r="E10" s="1" t="s">
        <v>42</v>
      </c>
      <c r="F10">
        <v>874.77</v>
      </c>
      <c r="G10">
        <v>6</v>
      </c>
      <c r="H10">
        <v>10000</v>
      </c>
      <c r="I10">
        <v>3293</v>
      </c>
      <c r="J10">
        <v>1957.27</v>
      </c>
      <c r="K10">
        <v>0.9</v>
      </c>
      <c r="L10">
        <v>10</v>
      </c>
    </row>
    <row r="11" spans="1:12" x14ac:dyDescent="0.25">
      <c r="A11" s="1" t="s">
        <v>21</v>
      </c>
      <c r="B11">
        <v>39</v>
      </c>
      <c r="C11">
        <v>3149.09</v>
      </c>
      <c r="D11">
        <v>6</v>
      </c>
      <c r="E11" s="1" t="s">
        <v>42</v>
      </c>
      <c r="F11">
        <v>909.24</v>
      </c>
      <c r="G11">
        <v>6</v>
      </c>
      <c r="H11">
        <v>10000</v>
      </c>
      <c r="I11">
        <v>3350</v>
      </c>
      <c r="J11">
        <v>2239.85</v>
      </c>
      <c r="K11">
        <v>0.9</v>
      </c>
      <c r="L11">
        <v>10</v>
      </c>
    </row>
    <row r="12" spans="1:12" x14ac:dyDescent="0.25">
      <c r="A12" s="1" t="s">
        <v>22</v>
      </c>
      <c r="B12">
        <v>44</v>
      </c>
      <c r="C12">
        <v>3891.16</v>
      </c>
      <c r="D12">
        <v>6</v>
      </c>
      <c r="E12" s="1" t="s">
        <v>42</v>
      </c>
      <c r="F12">
        <v>1265.47</v>
      </c>
      <c r="G12">
        <v>6</v>
      </c>
      <c r="H12">
        <v>10000</v>
      </c>
      <c r="I12">
        <v>3486</v>
      </c>
      <c r="J12">
        <v>2625.69</v>
      </c>
      <c r="K12">
        <v>0.9</v>
      </c>
      <c r="L12">
        <v>10</v>
      </c>
    </row>
    <row r="13" spans="1:12" x14ac:dyDescent="0.25">
      <c r="A13" s="1" t="s">
        <v>23</v>
      </c>
      <c r="B13">
        <v>45</v>
      </c>
      <c r="C13">
        <v>3814.31</v>
      </c>
      <c r="D13">
        <v>6</v>
      </c>
      <c r="E13" s="1" t="s">
        <v>42</v>
      </c>
      <c r="F13">
        <v>1254.67</v>
      </c>
      <c r="G13">
        <v>7</v>
      </c>
      <c r="H13">
        <v>10000</v>
      </c>
      <c r="I13">
        <v>3547</v>
      </c>
      <c r="J13">
        <v>2559.64</v>
      </c>
      <c r="K13">
        <v>0.9</v>
      </c>
      <c r="L13">
        <v>10</v>
      </c>
    </row>
    <row r="14" spans="1:12" x14ac:dyDescent="0.25">
      <c r="A14" s="1" t="s">
        <v>24</v>
      </c>
      <c r="B14">
        <v>45</v>
      </c>
      <c r="C14">
        <v>3122.37</v>
      </c>
      <c r="D14">
        <v>7</v>
      </c>
      <c r="E14" s="1" t="s">
        <v>42</v>
      </c>
      <c r="F14">
        <v>1016.32</v>
      </c>
      <c r="G14">
        <v>7</v>
      </c>
      <c r="H14">
        <v>10000</v>
      </c>
      <c r="I14">
        <v>4338</v>
      </c>
      <c r="J14">
        <v>2106.0500000000002</v>
      </c>
      <c r="K14">
        <v>0.9</v>
      </c>
      <c r="L14">
        <v>10</v>
      </c>
    </row>
    <row r="15" spans="1:12" x14ac:dyDescent="0.25">
      <c r="A15" s="1" t="s">
        <v>25</v>
      </c>
      <c r="B15">
        <v>46</v>
      </c>
      <c r="C15">
        <v>3075.03</v>
      </c>
      <c r="D15">
        <v>7</v>
      </c>
      <c r="E15" s="1" t="s">
        <v>42</v>
      </c>
      <c r="F15">
        <v>986.37</v>
      </c>
      <c r="G15">
        <v>7</v>
      </c>
      <c r="H15">
        <v>10000</v>
      </c>
      <c r="I15">
        <v>4090</v>
      </c>
      <c r="J15">
        <v>2088.66</v>
      </c>
      <c r="K15">
        <v>0.9</v>
      </c>
      <c r="L15">
        <v>10</v>
      </c>
    </row>
    <row r="16" spans="1:12" x14ac:dyDescent="0.25">
      <c r="A16" s="1" t="s">
        <v>26</v>
      </c>
      <c r="B16">
        <v>53</v>
      </c>
      <c r="C16">
        <v>4122.7</v>
      </c>
      <c r="D16">
        <v>7</v>
      </c>
      <c r="E16" s="1" t="s">
        <v>42</v>
      </c>
      <c r="F16">
        <v>1283.76</v>
      </c>
      <c r="G16">
        <v>8</v>
      </c>
      <c r="H16">
        <v>10000</v>
      </c>
      <c r="I16">
        <v>4481</v>
      </c>
      <c r="J16">
        <v>2838.94</v>
      </c>
      <c r="K16">
        <v>0.9</v>
      </c>
      <c r="L16">
        <v>10</v>
      </c>
    </row>
    <row r="17" spans="1:12" x14ac:dyDescent="0.25">
      <c r="A17" s="1" t="s">
        <v>27</v>
      </c>
      <c r="B17">
        <v>54</v>
      </c>
      <c r="C17">
        <v>3734.18</v>
      </c>
      <c r="D17">
        <v>7</v>
      </c>
      <c r="E17" s="1" t="s">
        <v>42</v>
      </c>
      <c r="F17">
        <v>1270.81</v>
      </c>
      <c r="G17">
        <v>8</v>
      </c>
      <c r="H17">
        <v>10000</v>
      </c>
      <c r="I17">
        <v>4903</v>
      </c>
      <c r="J17">
        <v>2463.37</v>
      </c>
      <c r="K17">
        <v>0.9</v>
      </c>
      <c r="L17">
        <v>10</v>
      </c>
    </row>
    <row r="18" spans="1:12" x14ac:dyDescent="0.25">
      <c r="A18" s="1" t="s">
        <v>28</v>
      </c>
      <c r="B18">
        <v>55</v>
      </c>
      <c r="C18">
        <v>3693.79</v>
      </c>
      <c r="D18">
        <v>9</v>
      </c>
      <c r="E18" s="1" t="s">
        <v>42</v>
      </c>
      <c r="F18">
        <v>1155.93</v>
      </c>
      <c r="G18">
        <v>9</v>
      </c>
      <c r="H18">
        <v>10000</v>
      </c>
      <c r="I18">
        <v>5173</v>
      </c>
      <c r="J18">
        <v>2537.86</v>
      </c>
      <c r="K18">
        <v>0.9</v>
      </c>
      <c r="L18">
        <v>10</v>
      </c>
    </row>
    <row r="19" spans="1:12" x14ac:dyDescent="0.25">
      <c r="A19" s="1" t="s">
        <v>29</v>
      </c>
      <c r="B19">
        <v>60</v>
      </c>
      <c r="C19">
        <v>4703.2299999999996</v>
      </c>
      <c r="D19">
        <v>9</v>
      </c>
      <c r="E19" s="1" t="s">
        <v>42</v>
      </c>
      <c r="F19">
        <v>1368.22</v>
      </c>
      <c r="G19">
        <v>10</v>
      </c>
      <c r="H19">
        <v>10000</v>
      </c>
      <c r="I19">
        <v>5273</v>
      </c>
      <c r="J19">
        <v>3335.01</v>
      </c>
      <c r="K19">
        <v>0.9</v>
      </c>
      <c r="L19">
        <v>10</v>
      </c>
    </row>
    <row r="20" spans="1:12" x14ac:dyDescent="0.25">
      <c r="A20" s="1" t="s">
        <v>30</v>
      </c>
      <c r="B20">
        <v>61</v>
      </c>
      <c r="C20">
        <v>4161.32</v>
      </c>
      <c r="D20">
        <v>9</v>
      </c>
      <c r="E20" s="1" t="s">
        <v>42</v>
      </c>
      <c r="F20">
        <v>1311.86</v>
      </c>
      <c r="G20">
        <v>9</v>
      </c>
      <c r="H20">
        <v>10000</v>
      </c>
      <c r="I20">
        <v>4974</v>
      </c>
      <c r="J20">
        <v>2849.46</v>
      </c>
      <c r="K20">
        <v>0.9</v>
      </c>
      <c r="L20">
        <v>10</v>
      </c>
    </row>
    <row r="21" spans="1:12" x14ac:dyDescent="0.25">
      <c r="A21" s="1" t="s">
        <v>31</v>
      </c>
      <c r="B21">
        <v>62</v>
      </c>
      <c r="C21">
        <v>4717.95</v>
      </c>
      <c r="D21">
        <v>8</v>
      </c>
      <c r="E21" s="1" t="s">
        <v>42</v>
      </c>
      <c r="F21">
        <v>1553.27</v>
      </c>
      <c r="G21">
        <v>8</v>
      </c>
      <c r="H21">
        <v>10000</v>
      </c>
      <c r="I21">
        <v>5832</v>
      </c>
      <c r="J21">
        <v>3164.67</v>
      </c>
      <c r="K21">
        <v>0.9</v>
      </c>
      <c r="L21">
        <v>10</v>
      </c>
    </row>
    <row r="22" spans="1:12" x14ac:dyDescent="0.25">
      <c r="A22" s="1" t="s">
        <v>32</v>
      </c>
      <c r="B22">
        <v>63</v>
      </c>
      <c r="C22">
        <v>5249.4</v>
      </c>
      <c r="D22">
        <v>10</v>
      </c>
      <c r="E22" s="1" t="s">
        <v>42</v>
      </c>
      <c r="F22">
        <v>1638.85</v>
      </c>
      <c r="G22">
        <v>11</v>
      </c>
      <c r="H22">
        <v>10000</v>
      </c>
      <c r="I22">
        <v>5146</v>
      </c>
      <c r="J22">
        <v>3610.55</v>
      </c>
      <c r="K22">
        <v>0.9</v>
      </c>
      <c r="L22">
        <v>10</v>
      </c>
    </row>
    <row r="23" spans="1:12" x14ac:dyDescent="0.25">
      <c r="A23" s="1" t="s">
        <v>33</v>
      </c>
      <c r="B23">
        <v>64</v>
      </c>
      <c r="C23">
        <v>5165.68</v>
      </c>
      <c r="D23">
        <v>9</v>
      </c>
      <c r="E23" s="1" t="s">
        <v>42</v>
      </c>
      <c r="F23">
        <v>1638.74</v>
      </c>
      <c r="G23">
        <v>9</v>
      </c>
      <c r="H23">
        <v>10000</v>
      </c>
      <c r="I23">
        <v>7165</v>
      </c>
      <c r="J23">
        <v>3526.94</v>
      </c>
      <c r="K23">
        <v>0.9</v>
      </c>
      <c r="L23">
        <v>10</v>
      </c>
    </row>
    <row r="24" spans="1:12" x14ac:dyDescent="0.25">
      <c r="A24" s="1" t="s">
        <v>34</v>
      </c>
      <c r="B24">
        <v>65</v>
      </c>
      <c r="C24">
        <v>4768.6000000000004</v>
      </c>
      <c r="D24">
        <v>9</v>
      </c>
      <c r="E24" s="1" t="s">
        <v>42</v>
      </c>
      <c r="F24">
        <v>1421.85</v>
      </c>
      <c r="G24">
        <v>10</v>
      </c>
      <c r="H24">
        <v>10000</v>
      </c>
      <c r="I24">
        <v>5929</v>
      </c>
      <c r="J24">
        <v>3346.75</v>
      </c>
      <c r="K24">
        <v>0.9</v>
      </c>
      <c r="L24">
        <v>10</v>
      </c>
    </row>
    <row r="25" spans="1:12" x14ac:dyDescent="0.25">
      <c r="A25" s="1" t="s">
        <v>35</v>
      </c>
      <c r="B25">
        <v>69</v>
      </c>
      <c r="C25">
        <v>4443.24</v>
      </c>
      <c r="D25">
        <v>9</v>
      </c>
      <c r="E25" s="1" t="s">
        <v>42</v>
      </c>
      <c r="F25">
        <v>1343.32</v>
      </c>
      <c r="G25">
        <v>10</v>
      </c>
      <c r="H25">
        <v>10000</v>
      </c>
      <c r="I25">
        <v>5518</v>
      </c>
      <c r="J25">
        <v>3099.92</v>
      </c>
      <c r="K25">
        <v>0.9</v>
      </c>
      <c r="L25">
        <v>10</v>
      </c>
    </row>
    <row r="26" spans="1:12" x14ac:dyDescent="0.25">
      <c r="A26" s="1" t="s">
        <v>36</v>
      </c>
      <c r="B26">
        <v>80</v>
      </c>
      <c r="C26">
        <v>7588.88</v>
      </c>
      <c r="D26">
        <v>10</v>
      </c>
      <c r="E26" s="1" t="s">
        <v>42</v>
      </c>
      <c r="F26">
        <v>1924.67</v>
      </c>
      <c r="G26">
        <v>10</v>
      </c>
      <c r="H26">
        <v>10000</v>
      </c>
      <c r="I26">
        <v>5819</v>
      </c>
      <c r="J26">
        <v>5664.2</v>
      </c>
      <c r="K26">
        <v>0.9</v>
      </c>
      <c r="L26">
        <v>10</v>
      </c>
    </row>
    <row r="27" spans="1:12" x14ac:dyDescent="0.25">
      <c r="A27" s="1" t="s">
        <v>37</v>
      </c>
      <c r="B27">
        <v>101</v>
      </c>
      <c r="C27">
        <v>5991.27</v>
      </c>
      <c r="D27">
        <v>10</v>
      </c>
      <c r="E27" s="1" t="s">
        <v>42</v>
      </c>
      <c r="F27">
        <v>1353.04</v>
      </c>
      <c r="G27">
        <v>11</v>
      </c>
      <c r="H27">
        <v>10000</v>
      </c>
      <c r="I27">
        <v>6988</v>
      </c>
      <c r="J27">
        <v>4638.2299999999996</v>
      </c>
      <c r="K27">
        <v>0.9</v>
      </c>
      <c r="L27">
        <v>10</v>
      </c>
    </row>
    <row r="28" spans="1:12" x14ac:dyDescent="0.25">
      <c r="A28" s="1" t="s">
        <v>38</v>
      </c>
      <c r="B28">
        <v>101</v>
      </c>
      <c r="C28">
        <v>7163.57</v>
      </c>
      <c r="D28">
        <v>10</v>
      </c>
      <c r="E28" s="1" t="s">
        <v>42</v>
      </c>
      <c r="F28">
        <v>1430.94</v>
      </c>
      <c r="G28">
        <v>10</v>
      </c>
      <c r="H28">
        <v>10000</v>
      </c>
      <c r="I28">
        <v>6885</v>
      </c>
      <c r="J28">
        <v>5732.62</v>
      </c>
      <c r="K28">
        <v>0.9</v>
      </c>
      <c r="L28">
        <v>10</v>
      </c>
    </row>
    <row r="29" spans="1:12" x14ac:dyDescent="0.25">
      <c r="A29" s="1" t="s">
        <v>39</v>
      </c>
      <c r="B29">
        <v>101</v>
      </c>
      <c r="C29">
        <v>5381.61</v>
      </c>
      <c r="D29">
        <v>8</v>
      </c>
      <c r="E29" s="1" t="s">
        <v>42</v>
      </c>
      <c r="F29">
        <v>1015.93</v>
      </c>
      <c r="G29">
        <v>10</v>
      </c>
      <c r="H29">
        <v>10000</v>
      </c>
      <c r="I29">
        <v>6840</v>
      </c>
      <c r="J29">
        <v>4365.68</v>
      </c>
      <c r="K29">
        <v>0.9</v>
      </c>
      <c r="L29">
        <v>10</v>
      </c>
    </row>
    <row r="30" spans="1:12" x14ac:dyDescent="0.25">
      <c r="A30" s="1"/>
      <c r="E30" s="1"/>
      <c r="I30">
        <f>SUM(Recuit_simulé_10000_0_9_10[Temps d''execution])</f>
        <v>128391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7C95-DA76-496C-841B-D458614F8864}">
  <dimension ref="A1:L30"/>
  <sheetViews>
    <sheetView workbookViewId="0">
      <selection activeCell="I30" sqref="I30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2828.63</v>
      </c>
      <c r="D2">
        <v>5</v>
      </c>
      <c r="E2" s="1" t="s">
        <v>42</v>
      </c>
      <c r="F2">
        <v>939.43</v>
      </c>
      <c r="G2">
        <v>5</v>
      </c>
      <c r="H2">
        <v>10000</v>
      </c>
      <c r="I2">
        <v>3062</v>
      </c>
      <c r="J2">
        <v>1889.21</v>
      </c>
      <c r="K2">
        <v>0.9</v>
      </c>
      <c r="L2">
        <v>50</v>
      </c>
    </row>
    <row r="3" spans="1:12" x14ac:dyDescent="0.25">
      <c r="A3" s="1" t="s">
        <v>13</v>
      </c>
      <c r="B3">
        <v>33</v>
      </c>
      <c r="C3">
        <v>2105.73</v>
      </c>
      <c r="D3">
        <v>5</v>
      </c>
      <c r="E3" s="1" t="s">
        <v>42</v>
      </c>
      <c r="F3">
        <v>846.9</v>
      </c>
      <c r="G3">
        <v>5</v>
      </c>
      <c r="H3">
        <v>10000</v>
      </c>
      <c r="I3">
        <v>2923</v>
      </c>
      <c r="J3">
        <v>1258.83</v>
      </c>
      <c r="K3">
        <v>0.9</v>
      </c>
      <c r="L3">
        <v>50</v>
      </c>
    </row>
    <row r="4" spans="1:12" x14ac:dyDescent="0.25">
      <c r="A4" s="1" t="s">
        <v>14</v>
      </c>
      <c r="B4">
        <v>33</v>
      </c>
      <c r="C4">
        <v>2500.98</v>
      </c>
      <c r="D4">
        <v>6</v>
      </c>
      <c r="E4" s="1" t="s">
        <v>42</v>
      </c>
      <c r="F4">
        <v>921.95</v>
      </c>
      <c r="G4">
        <v>6</v>
      </c>
      <c r="H4">
        <v>10000</v>
      </c>
      <c r="I4">
        <v>2979</v>
      </c>
      <c r="J4">
        <v>1579.04</v>
      </c>
      <c r="K4">
        <v>0.9</v>
      </c>
      <c r="L4">
        <v>50</v>
      </c>
    </row>
    <row r="5" spans="1:12" x14ac:dyDescent="0.25">
      <c r="A5" s="1" t="s">
        <v>15</v>
      </c>
      <c r="B5">
        <v>34</v>
      </c>
      <c r="C5">
        <v>2858.45</v>
      </c>
      <c r="D5">
        <v>5</v>
      </c>
      <c r="E5" s="1" t="s">
        <v>42</v>
      </c>
      <c r="F5">
        <v>863.98</v>
      </c>
      <c r="G5">
        <v>5</v>
      </c>
      <c r="H5">
        <v>10000</v>
      </c>
      <c r="I5">
        <v>2967</v>
      </c>
      <c r="J5">
        <v>1994.46</v>
      </c>
      <c r="K5">
        <v>0.9</v>
      </c>
      <c r="L5">
        <v>50</v>
      </c>
    </row>
    <row r="6" spans="1:12" x14ac:dyDescent="0.25">
      <c r="A6" s="1" t="s">
        <v>16</v>
      </c>
      <c r="B6">
        <v>36</v>
      </c>
      <c r="C6">
        <v>2183.67</v>
      </c>
      <c r="D6">
        <v>5</v>
      </c>
      <c r="E6" s="1" t="s">
        <v>42</v>
      </c>
      <c r="F6">
        <v>762</v>
      </c>
      <c r="G6">
        <v>5</v>
      </c>
      <c r="H6">
        <v>10000</v>
      </c>
      <c r="I6">
        <v>3160</v>
      </c>
      <c r="J6">
        <v>1421.67</v>
      </c>
      <c r="K6">
        <v>0.9</v>
      </c>
      <c r="L6">
        <v>50</v>
      </c>
    </row>
    <row r="7" spans="1:12" x14ac:dyDescent="0.25">
      <c r="A7" s="1" t="s">
        <v>17</v>
      </c>
      <c r="B7">
        <v>37</v>
      </c>
      <c r="C7">
        <v>2927.17</v>
      </c>
      <c r="D7">
        <v>5</v>
      </c>
      <c r="E7" s="1" t="s">
        <v>42</v>
      </c>
      <c r="F7">
        <v>875.78</v>
      </c>
      <c r="G7">
        <v>5</v>
      </c>
      <c r="H7">
        <v>10000</v>
      </c>
      <c r="I7">
        <v>3069</v>
      </c>
      <c r="J7">
        <v>2051.39</v>
      </c>
      <c r="K7">
        <v>0.9</v>
      </c>
      <c r="L7">
        <v>50</v>
      </c>
    </row>
    <row r="8" spans="1:12" x14ac:dyDescent="0.25">
      <c r="A8" s="1" t="s">
        <v>18</v>
      </c>
      <c r="B8">
        <v>37</v>
      </c>
      <c r="C8">
        <v>2829.32</v>
      </c>
      <c r="D8">
        <v>6</v>
      </c>
      <c r="E8" s="1" t="s">
        <v>42</v>
      </c>
      <c r="F8">
        <v>952.75</v>
      </c>
      <c r="G8">
        <v>6</v>
      </c>
      <c r="H8">
        <v>10000</v>
      </c>
      <c r="I8">
        <v>3233</v>
      </c>
      <c r="J8">
        <v>1876.57</v>
      </c>
      <c r="K8">
        <v>0.9</v>
      </c>
      <c r="L8">
        <v>50</v>
      </c>
    </row>
    <row r="9" spans="1:12" x14ac:dyDescent="0.25">
      <c r="A9" s="1" t="s">
        <v>19</v>
      </c>
      <c r="B9">
        <v>38</v>
      </c>
      <c r="C9">
        <v>2596.0300000000002</v>
      </c>
      <c r="D9">
        <v>5</v>
      </c>
      <c r="E9" s="1" t="s">
        <v>42</v>
      </c>
      <c r="F9">
        <v>864.36</v>
      </c>
      <c r="G9">
        <v>6</v>
      </c>
      <c r="H9">
        <v>10000</v>
      </c>
      <c r="I9">
        <v>3097</v>
      </c>
      <c r="J9">
        <v>1731.67</v>
      </c>
      <c r="K9">
        <v>0.9</v>
      </c>
      <c r="L9">
        <v>50</v>
      </c>
    </row>
    <row r="10" spans="1:12" x14ac:dyDescent="0.25">
      <c r="A10" s="1" t="s">
        <v>20</v>
      </c>
      <c r="B10">
        <v>39</v>
      </c>
      <c r="C10">
        <v>2445.66</v>
      </c>
      <c r="D10">
        <v>5</v>
      </c>
      <c r="E10" s="1" t="s">
        <v>42</v>
      </c>
      <c r="F10">
        <v>787.39</v>
      </c>
      <c r="G10">
        <v>5</v>
      </c>
      <c r="H10">
        <v>10000</v>
      </c>
      <c r="I10">
        <v>3214</v>
      </c>
      <c r="J10">
        <v>1658.28</v>
      </c>
      <c r="K10">
        <v>0.9</v>
      </c>
      <c r="L10">
        <v>50</v>
      </c>
    </row>
    <row r="11" spans="1:12" x14ac:dyDescent="0.25">
      <c r="A11" s="1" t="s">
        <v>21</v>
      </c>
      <c r="B11">
        <v>39</v>
      </c>
      <c r="C11">
        <v>2569.31</v>
      </c>
      <c r="D11">
        <v>6</v>
      </c>
      <c r="E11" s="1" t="s">
        <v>42</v>
      </c>
      <c r="F11">
        <v>889.49</v>
      </c>
      <c r="G11">
        <v>7</v>
      </c>
      <c r="H11">
        <v>10000</v>
      </c>
      <c r="I11">
        <v>3307</v>
      </c>
      <c r="J11">
        <v>1679.82</v>
      </c>
      <c r="K11">
        <v>0.9</v>
      </c>
      <c r="L11">
        <v>50</v>
      </c>
    </row>
    <row r="12" spans="1:12" x14ac:dyDescent="0.25">
      <c r="A12" s="1" t="s">
        <v>22</v>
      </c>
      <c r="B12">
        <v>44</v>
      </c>
      <c r="C12">
        <v>2552.61</v>
      </c>
      <c r="D12">
        <v>6</v>
      </c>
      <c r="E12" s="1" t="s">
        <v>42</v>
      </c>
      <c r="F12">
        <v>935.48</v>
      </c>
      <c r="G12">
        <v>6</v>
      </c>
      <c r="H12">
        <v>10000</v>
      </c>
      <c r="I12">
        <v>3536</v>
      </c>
      <c r="J12">
        <v>1617.13</v>
      </c>
      <c r="K12">
        <v>0.9</v>
      </c>
      <c r="L12">
        <v>50</v>
      </c>
    </row>
    <row r="13" spans="1:12" x14ac:dyDescent="0.25">
      <c r="A13" s="1" t="s">
        <v>23</v>
      </c>
      <c r="B13">
        <v>45</v>
      </c>
      <c r="C13">
        <v>3801.41</v>
      </c>
      <c r="D13">
        <v>6</v>
      </c>
      <c r="E13" s="1" t="s">
        <v>42</v>
      </c>
      <c r="F13">
        <v>1048.8900000000001</v>
      </c>
      <c r="G13">
        <v>7</v>
      </c>
      <c r="H13">
        <v>10000</v>
      </c>
      <c r="I13">
        <v>3907</v>
      </c>
      <c r="J13">
        <v>2752.51</v>
      </c>
      <c r="K13">
        <v>0.9</v>
      </c>
      <c r="L13">
        <v>50</v>
      </c>
    </row>
    <row r="14" spans="1:12" x14ac:dyDescent="0.25">
      <c r="A14" s="1" t="s">
        <v>24</v>
      </c>
      <c r="B14">
        <v>45</v>
      </c>
      <c r="C14">
        <v>3877.82</v>
      </c>
      <c r="D14">
        <v>7</v>
      </c>
      <c r="E14" s="1" t="s">
        <v>42</v>
      </c>
      <c r="F14">
        <v>1312.46</v>
      </c>
      <c r="G14">
        <v>8</v>
      </c>
      <c r="H14">
        <v>10000</v>
      </c>
      <c r="I14">
        <v>3833</v>
      </c>
      <c r="J14">
        <v>2565.36</v>
      </c>
      <c r="K14">
        <v>0.9</v>
      </c>
      <c r="L14">
        <v>50</v>
      </c>
    </row>
    <row r="15" spans="1:12" x14ac:dyDescent="0.25">
      <c r="A15" s="1" t="s">
        <v>25</v>
      </c>
      <c r="B15">
        <v>46</v>
      </c>
      <c r="C15">
        <v>3073.31</v>
      </c>
      <c r="D15">
        <v>7</v>
      </c>
      <c r="E15" s="1" t="s">
        <v>42</v>
      </c>
      <c r="F15">
        <v>1116.08</v>
      </c>
      <c r="G15">
        <v>7</v>
      </c>
      <c r="H15">
        <v>10000</v>
      </c>
      <c r="I15">
        <v>3871</v>
      </c>
      <c r="J15">
        <v>1957.23</v>
      </c>
      <c r="K15">
        <v>0.9</v>
      </c>
      <c r="L15">
        <v>50</v>
      </c>
    </row>
    <row r="16" spans="1:12" x14ac:dyDescent="0.25">
      <c r="A16" s="1" t="s">
        <v>26</v>
      </c>
      <c r="B16">
        <v>53</v>
      </c>
      <c r="C16">
        <v>3718.02</v>
      </c>
      <c r="D16">
        <v>7</v>
      </c>
      <c r="E16" s="1" t="s">
        <v>42</v>
      </c>
      <c r="F16">
        <v>1191.75</v>
      </c>
      <c r="G16">
        <v>7</v>
      </c>
      <c r="H16">
        <v>10000</v>
      </c>
      <c r="I16">
        <v>4084</v>
      </c>
      <c r="J16">
        <v>2526.27</v>
      </c>
      <c r="K16">
        <v>0.9</v>
      </c>
      <c r="L16">
        <v>50</v>
      </c>
    </row>
    <row r="17" spans="1:12" x14ac:dyDescent="0.25">
      <c r="A17" s="1" t="s">
        <v>27</v>
      </c>
      <c r="B17">
        <v>54</v>
      </c>
      <c r="C17">
        <v>3883.51</v>
      </c>
      <c r="D17">
        <v>7</v>
      </c>
      <c r="E17" s="1" t="s">
        <v>42</v>
      </c>
      <c r="F17">
        <v>1315.13</v>
      </c>
      <c r="G17">
        <v>9</v>
      </c>
      <c r="H17">
        <v>10000</v>
      </c>
      <c r="I17">
        <v>4280</v>
      </c>
      <c r="J17">
        <v>2568.38</v>
      </c>
      <c r="K17">
        <v>0.9</v>
      </c>
      <c r="L17">
        <v>50</v>
      </c>
    </row>
    <row r="18" spans="1:12" x14ac:dyDescent="0.25">
      <c r="A18" s="1" t="s">
        <v>28</v>
      </c>
      <c r="B18">
        <v>55</v>
      </c>
      <c r="C18">
        <v>4985.8100000000004</v>
      </c>
      <c r="D18">
        <v>9</v>
      </c>
      <c r="E18" s="1" t="s">
        <v>42</v>
      </c>
      <c r="F18">
        <v>1582.77</v>
      </c>
      <c r="G18">
        <v>10</v>
      </c>
      <c r="H18">
        <v>10000</v>
      </c>
      <c r="I18">
        <v>4403</v>
      </c>
      <c r="J18">
        <v>3403.03</v>
      </c>
      <c r="K18">
        <v>0.9</v>
      </c>
      <c r="L18">
        <v>50</v>
      </c>
    </row>
    <row r="19" spans="1:12" x14ac:dyDescent="0.25">
      <c r="A19" s="1" t="s">
        <v>29</v>
      </c>
      <c r="B19">
        <v>60</v>
      </c>
      <c r="C19">
        <v>5430.43</v>
      </c>
      <c r="D19">
        <v>9</v>
      </c>
      <c r="E19" s="1" t="s">
        <v>42</v>
      </c>
      <c r="F19">
        <v>1597.43</v>
      </c>
      <c r="G19">
        <v>9</v>
      </c>
      <c r="H19">
        <v>10000</v>
      </c>
      <c r="I19">
        <v>4759</v>
      </c>
      <c r="J19">
        <v>3833</v>
      </c>
      <c r="K19">
        <v>0.9</v>
      </c>
      <c r="L19">
        <v>50</v>
      </c>
    </row>
    <row r="20" spans="1:12" x14ac:dyDescent="0.25">
      <c r="A20" s="1" t="s">
        <v>30</v>
      </c>
      <c r="B20">
        <v>61</v>
      </c>
      <c r="C20">
        <v>4219.37</v>
      </c>
      <c r="D20">
        <v>9</v>
      </c>
      <c r="E20" s="1" t="s">
        <v>42</v>
      </c>
      <c r="F20">
        <v>1234.77</v>
      </c>
      <c r="G20">
        <v>11</v>
      </c>
      <c r="H20">
        <v>10000</v>
      </c>
      <c r="I20">
        <v>4817</v>
      </c>
      <c r="J20">
        <v>2984.6</v>
      </c>
      <c r="K20">
        <v>0.9</v>
      </c>
      <c r="L20">
        <v>50</v>
      </c>
    </row>
    <row r="21" spans="1:12" x14ac:dyDescent="0.25">
      <c r="A21" s="1" t="s">
        <v>31</v>
      </c>
      <c r="B21">
        <v>62</v>
      </c>
      <c r="C21">
        <v>4854.83</v>
      </c>
      <c r="D21">
        <v>8</v>
      </c>
      <c r="E21" s="1" t="s">
        <v>42</v>
      </c>
      <c r="F21">
        <v>1366.98</v>
      </c>
      <c r="G21">
        <v>8</v>
      </c>
      <c r="H21">
        <v>10000</v>
      </c>
      <c r="I21">
        <v>5064</v>
      </c>
      <c r="J21">
        <v>3487.85</v>
      </c>
      <c r="K21">
        <v>0.9</v>
      </c>
      <c r="L21">
        <v>50</v>
      </c>
    </row>
    <row r="22" spans="1:12" x14ac:dyDescent="0.25">
      <c r="A22" s="1" t="s">
        <v>32</v>
      </c>
      <c r="B22">
        <v>63</v>
      </c>
      <c r="C22">
        <v>4955.3</v>
      </c>
      <c r="D22">
        <v>10</v>
      </c>
      <c r="E22" s="1" t="s">
        <v>42</v>
      </c>
      <c r="F22">
        <v>1831.61</v>
      </c>
      <c r="G22">
        <v>10</v>
      </c>
      <c r="H22">
        <v>10000</v>
      </c>
      <c r="I22">
        <v>5420</v>
      </c>
      <c r="J22">
        <v>3123.69</v>
      </c>
      <c r="K22">
        <v>0.9</v>
      </c>
      <c r="L22">
        <v>50</v>
      </c>
    </row>
    <row r="23" spans="1:12" x14ac:dyDescent="0.25">
      <c r="A23" s="1" t="s">
        <v>33</v>
      </c>
      <c r="B23">
        <v>64</v>
      </c>
      <c r="C23">
        <v>4320.9799999999996</v>
      </c>
      <c r="D23">
        <v>9</v>
      </c>
      <c r="E23" s="1" t="s">
        <v>42</v>
      </c>
      <c r="F23">
        <v>1410.38</v>
      </c>
      <c r="G23">
        <v>9</v>
      </c>
      <c r="H23">
        <v>10000</v>
      </c>
      <c r="I23">
        <v>5496</v>
      </c>
      <c r="J23">
        <v>2910.6</v>
      </c>
      <c r="K23">
        <v>0.9</v>
      </c>
      <c r="L23">
        <v>50</v>
      </c>
    </row>
    <row r="24" spans="1:12" x14ac:dyDescent="0.25">
      <c r="A24" s="1" t="s">
        <v>34</v>
      </c>
      <c r="B24">
        <v>65</v>
      </c>
      <c r="C24">
        <v>4272.53</v>
      </c>
      <c r="D24">
        <v>9</v>
      </c>
      <c r="E24" s="1" t="s">
        <v>42</v>
      </c>
      <c r="F24">
        <v>1288.43</v>
      </c>
      <c r="G24">
        <v>9</v>
      </c>
      <c r="H24">
        <v>10000</v>
      </c>
      <c r="I24">
        <v>5492</v>
      </c>
      <c r="J24">
        <v>2984.1</v>
      </c>
      <c r="K24">
        <v>0.9</v>
      </c>
      <c r="L24">
        <v>50</v>
      </c>
    </row>
    <row r="25" spans="1:12" x14ac:dyDescent="0.25">
      <c r="A25" s="1" t="s">
        <v>35</v>
      </c>
      <c r="B25">
        <v>69</v>
      </c>
      <c r="C25">
        <v>5084.4799999999996</v>
      </c>
      <c r="D25">
        <v>9</v>
      </c>
      <c r="E25" s="1" t="s">
        <v>42</v>
      </c>
      <c r="F25">
        <v>1424.74</v>
      </c>
      <c r="G25">
        <v>10</v>
      </c>
      <c r="H25">
        <v>10000</v>
      </c>
      <c r="I25">
        <v>5618</v>
      </c>
      <c r="J25">
        <v>3659.74</v>
      </c>
      <c r="K25">
        <v>0.9</v>
      </c>
      <c r="L25">
        <v>50</v>
      </c>
    </row>
    <row r="26" spans="1:12" x14ac:dyDescent="0.25">
      <c r="A26" s="1" t="s">
        <v>36</v>
      </c>
      <c r="B26">
        <v>80</v>
      </c>
      <c r="C26">
        <v>7635.77</v>
      </c>
      <c r="D26">
        <v>10</v>
      </c>
      <c r="E26" s="1" t="s">
        <v>42</v>
      </c>
      <c r="F26">
        <v>2032.2</v>
      </c>
      <c r="G26">
        <v>10</v>
      </c>
      <c r="H26">
        <v>10000</v>
      </c>
      <c r="I26">
        <v>6231</v>
      </c>
      <c r="J26">
        <v>5603.56</v>
      </c>
      <c r="K26">
        <v>0.9</v>
      </c>
      <c r="L26">
        <v>50</v>
      </c>
    </row>
    <row r="27" spans="1:12" x14ac:dyDescent="0.25">
      <c r="A27" s="1" t="s">
        <v>37</v>
      </c>
      <c r="B27">
        <v>101</v>
      </c>
      <c r="C27">
        <v>5503.34</v>
      </c>
      <c r="D27">
        <v>10</v>
      </c>
      <c r="E27" s="1" t="s">
        <v>42</v>
      </c>
      <c r="F27">
        <v>1146.51</v>
      </c>
      <c r="G27">
        <v>10</v>
      </c>
      <c r="H27">
        <v>10000</v>
      </c>
      <c r="I27">
        <v>6916</v>
      </c>
      <c r="J27">
        <v>4356.83</v>
      </c>
      <c r="K27">
        <v>0.9</v>
      </c>
      <c r="L27">
        <v>50</v>
      </c>
    </row>
    <row r="28" spans="1:12" x14ac:dyDescent="0.25">
      <c r="A28" s="1" t="s">
        <v>38</v>
      </c>
      <c r="B28">
        <v>101</v>
      </c>
      <c r="C28">
        <v>4987.6400000000003</v>
      </c>
      <c r="D28">
        <v>10</v>
      </c>
      <c r="E28" s="1" t="s">
        <v>42</v>
      </c>
      <c r="F28">
        <v>1138.8900000000001</v>
      </c>
      <c r="G28">
        <v>10</v>
      </c>
      <c r="H28">
        <v>10000</v>
      </c>
      <c r="I28">
        <v>6862</v>
      </c>
      <c r="J28">
        <v>3848.75</v>
      </c>
      <c r="K28">
        <v>0.9</v>
      </c>
      <c r="L28">
        <v>50</v>
      </c>
    </row>
    <row r="29" spans="1:12" x14ac:dyDescent="0.25">
      <c r="A29" s="1" t="s">
        <v>39</v>
      </c>
      <c r="B29">
        <v>101</v>
      </c>
      <c r="C29">
        <v>4303.37</v>
      </c>
      <c r="D29">
        <v>8</v>
      </c>
      <c r="E29" s="1" t="s">
        <v>42</v>
      </c>
      <c r="F29">
        <v>1031.06</v>
      </c>
      <c r="G29">
        <v>10</v>
      </c>
      <c r="H29">
        <v>10000</v>
      </c>
      <c r="I29">
        <v>6752</v>
      </c>
      <c r="J29">
        <v>3272.31</v>
      </c>
      <c r="K29">
        <v>0.9</v>
      </c>
      <c r="L29">
        <v>50</v>
      </c>
    </row>
    <row r="30" spans="1:12" x14ac:dyDescent="0.25">
      <c r="A30" s="1"/>
      <c r="E30" s="1"/>
      <c r="I30">
        <f>SUM(Recuit_simulé_10000_0_9_50[Temps d''execution])</f>
        <v>122352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C132-4600-4226-A7BA-F98C9E9B9CC3}">
  <dimension ref="A1:L30"/>
  <sheetViews>
    <sheetView workbookViewId="0">
      <selection activeCell="I30" sqref="I30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4.425781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41</v>
      </c>
    </row>
    <row r="2" spans="1:12" x14ac:dyDescent="0.25">
      <c r="A2" s="1" t="s">
        <v>11</v>
      </c>
      <c r="B2">
        <v>32</v>
      </c>
      <c r="C2">
        <v>2739.73</v>
      </c>
      <c r="D2">
        <v>5</v>
      </c>
      <c r="E2" s="1" t="s">
        <v>42</v>
      </c>
      <c r="F2">
        <v>954.16</v>
      </c>
      <c r="G2">
        <v>5</v>
      </c>
      <c r="H2">
        <v>10000</v>
      </c>
      <c r="I2">
        <v>2898</v>
      </c>
      <c r="J2">
        <v>1785.57</v>
      </c>
      <c r="K2">
        <v>0.9</v>
      </c>
      <c r="L2">
        <v>250</v>
      </c>
    </row>
    <row r="3" spans="1:12" x14ac:dyDescent="0.25">
      <c r="A3" s="1" t="s">
        <v>13</v>
      </c>
      <c r="B3">
        <v>33</v>
      </c>
      <c r="C3">
        <v>2182.0500000000002</v>
      </c>
      <c r="D3">
        <v>5</v>
      </c>
      <c r="E3" s="1" t="s">
        <v>42</v>
      </c>
      <c r="F3">
        <v>843.66</v>
      </c>
      <c r="G3">
        <v>5</v>
      </c>
      <c r="H3">
        <v>10000</v>
      </c>
      <c r="I3">
        <v>2756</v>
      </c>
      <c r="J3">
        <v>1338.39</v>
      </c>
      <c r="K3">
        <v>0.9</v>
      </c>
      <c r="L3">
        <v>250</v>
      </c>
    </row>
    <row r="4" spans="1:12" x14ac:dyDescent="0.25">
      <c r="A4" s="1" t="s">
        <v>14</v>
      </c>
      <c r="B4">
        <v>33</v>
      </c>
      <c r="C4">
        <v>2967.23</v>
      </c>
      <c r="D4">
        <v>6</v>
      </c>
      <c r="E4" s="1" t="s">
        <v>42</v>
      </c>
      <c r="F4">
        <v>1125.6500000000001</v>
      </c>
      <c r="G4">
        <v>6</v>
      </c>
      <c r="H4">
        <v>10000</v>
      </c>
      <c r="I4">
        <v>2940</v>
      </c>
      <c r="J4">
        <v>1841.58</v>
      </c>
      <c r="K4">
        <v>0.9</v>
      </c>
      <c r="L4">
        <v>250</v>
      </c>
    </row>
    <row r="5" spans="1:12" x14ac:dyDescent="0.25">
      <c r="A5" s="1" t="s">
        <v>15</v>
      </c>
      <c r="B5">
        <v>34</v>
      </c>
      <c r="C5">
        <v>3140.27</v>
      </c>
      <c r="D5">
        <v>5</v>
      </c>
      <c r="E5" s="1" t="s">
        <v>42</v>
      </c>
      <c r="F5">
        <v>1091.97</v>
      </c>
      <c r="G5">
        <v>5</v>
      </c>
      <c r="H5">
        <v>10000</v>
      </c>
      <c r="I5">
        <v>2941</v>
      </c>
      <c r="J5">
        <v>2048.3000000000002</v>
      </c>
      <c r="K5">
        <v>0.9</v>
      </c>
      <c r="L5">
        <v>250</v>
      </c>
    </row>
    <row r="6" spans="1:12" x14ac:dyDescent="0.25">
      <c r="A6" s="1" t="s">
        <v>16</v>
      </c>
      <c r="B6">
        <v>36</v>
      </c>
      <c r="C6">
        <v>3243.1</v>
      </c>
      <c r="D6">
        <v>5</v>
      </c>
      <c r="E6" s="1" t="s">
        <v>42</v>
      </c>
      <c r="F6">
        <v>938.79</v>
      </c>
      <c r="G6">
        <v>5</v>
      </c>
      <c r="H6">
        <v>10000</v>
      </c>
      <c r="I6">
        <v>2992</v>
      </c>
      <c r="J6">
        <v>2304.3200000000002</v>
      </c>
      <c r="K6">
        <v>0.9</v>
      </c>
      <c r="L6">
        <v>250</v>
      </c>
    </row>
    <row r="7" spans="1:12" x14ac:dyDescent="0.25">
      <c r="A7" s="1" t="s">
        <v>17</v>
      </c>
      <c r="B7">
        <v>37</v>
      </c>
      <c r="C7">
        <v>2110.67</v>
      </c>
      <c r="D7">
        <v>5</v>
      </c>
      <c r="E7" s="1" t="s">
        <v>42</v>
      </c>
      <c r="F7">
        <v>821.98</v>
      </c>
      <c r="G7">
        <v>5</v>
      </c>
      <c r="H7">
        <v>10000</v>
      </c>
      <c r="I7">
        <v>3299</v>
      </c>
      <c r="J7">
        <v>1288.69</v>
      </c>
      <c r="K7">
        <v>0.9</v>
      </c>
      <c r="L7">
        <v>250</v>
      </c>
    </row>
    <row r="8" spans="1:12" x14ac:dyDescent="0.25">
      <c r="A8" s="1" t="s">
        <v>18</v>
      </c>
      <c r="B8">
        <v>37</v>
      </c>
      <c r="C8">
        <v>3351.3</v>
      </c>
      <c r="D8">
        <v>6</v>
      </c>
      <c r="E8" s="1" t="s">
        <v>42</v>
      </c>
      <c r="F8">
        <v>1074.79</v>
      </c>
      <c r="G8">
        <v>7</v>
      </c>
      <c r="H8">
        <v>10000</v>
      </c>
      <c r="I8">
        <v>3634</v>
      </c>
      <c r="J8">
        <v>2276.5100000000002</v>
      </c>
      <c r="K8">
        <v>0.9</v>
      </c>
      <c r="L8">
        <v>250</v>
      </c>
    </row>
    <row r="9" spans="1:12" x14ac:dyDescent="0.25">
      <c r="A9" s="1" t="s">
        <v>19</v>
      </c>
      <c r="B9">
        <v>38</v>
      </c>
      <c r="C9">
        <v>3360</v>
      </c>
      <c r="D9">
        <v>5</v>
      </c>
      <c r="E9" s="1" t="s">
        <v>42</v>
      </c>
      <c r="F9">
        <v>894.2</v>
      </c>
      <c r="G9">
        <v>6</v>
      </c>
      <c r="H9">
        <v>10000</v>
      </c>
      <c r="I9">
        <v>3407</v>
      </c>
      <c r="J9">
        <v>2465.8000000000002</v>
      </c>
      <c r="K9">
        <v>0.9</v>
      </c>
      <c r="L9">
        <v>250</v>
      </c>
    </row>
    <row r="10" spans="1:12" x14ac:dyDescent="0.25">
      <c r="A10" s="1" t="s">
        <v>20</v>
      </c>
      <c r="B10">
        <v>39</v>
      </c>
      <c r="C10">
        <v>2792.33</v>
      </c>
      <c r="D10">
        <v>5</v>
      </c>
      <c r="E10" s="1" t="s">
        <v>42</v>
      </c>
      <c r="F10">
        <v>868.5</v>
      </c>
      <c r="G10">
        <v>5</v>
      </c>
      <c r="H10">
        <v>10000</v>
      </c>
      <c r="I10">
        <v>3303</v>
      </c>
      <c r="J10">
        <v>1923.83</v>
      </c>
      <c r="K10">
        <v>0.9</v>
      </c>
      <c r="L10">
        <v>250</v>
      </c>
    </row>
    <row r="11" spans="1:12" x14ac:dyDescent="0.25">
      <c r="A11" s="1" t="s">
        <v>21</v>
      </c>
      <c r="B11">
        <v>39</v>
      </c>
      <c r="C11">
        <v>3346.83</v>
      </c>
      <c r="D11">
        <v>6</v>
      </c>
      <c r="E11" s="1" t="s">
        <v>42</v>
      </c>
      <c r="F11">
        <v>996.72</v>
      </c>
      <c r="G11">
        <v>6</v>
      </c>
      <c r="H11">
        <v>10000</v>
      </c>
      <c r="I11">
        <v>3390</v>
      </c>
      <c r="J11">
        <v>2350.1</v>
      </c>
      <c r="K11">
        <v>0.9</v>
      </c>
      <c r="L11">
        <v>250</v>
      </c>
    </row>
    <row r="12" spans="1:12" x14ac:dyDescent="0.25">
      <c r="A12" s="1" t="s">
        <v>22</v>
      </c>
      <c r="B12">
        <v>44</v>
      </c>
      <c r="C12">
        <v>4293.1400000000003</v>
      </c>
      <c r="D12">
        <v>6</v>
      </c>
      <c r="E12" s="1" t="s">
        <v>42</v>
      </c>
      <c r="F12">
        <v>1224.5</v>
      </c>
      <c r="G12">
        <v>6</v>
      </c>
      <c r="H12">
        <v>10000</v>
      </c>
      <c r="I12">
        <v>3594</v>
      </c>
      <c r="J12">
        <v>3068.64</v>
      </c>
      <c r="K12">
        <v>0.9</v>
      </c>
      <c r="L12">
        <v>250</v>
      </c>
    </row>
    <row r="13" spans="1:12" x14ac:dyDescent="0.25">
      <c r="A13" s="1" t="s">
        <v>23</v>
      </c>
      <c r="B13">
        <v>45</v>
      </c>
      <c r="C13">
        <v>3818.18</v>
      </c>
      <c r="D13">
        <v>6</v>
      </c>
      <c r="E13" s="1" t="s">
        <v>42</v>
      </c>
      <c r="F13">
        <v>1053.6099999999999</v>
      </c>
      <c r="G13">
        <v>6</v>
      </c>
      <c r="H13">
        <v>10000</v>
      </c>
      <c r="I13">
        <v>3726</v>
      </c>
      <c r="J13">
        <v>2764.58</v>
      </c>
      <c r="K13">
        <v>0.9</v>
      </c>
      <c r="L13">
        <v>250</v>
      </c>
    </row>
    <row r="14" spans="1:12" x14ac:dyDescent="0.25">
      <c r="A14" s="1" t="s">
        <v>24</v>
      </c>
      <c r="B14">
        <v>45</v>
      </c>
      <c r="C14">
        <v>3467.68</v>
      </c>
      <c r="D14">
        <v>7</v>
      </c>
      <c r="E14" s="1" t="s">
        <v>42</v>
      </c>
      <c r="F14">
        <v>984.71</v>
      </c>
      <c r="G14">
        <v>7</v>
      </c>
      <c r="H14">
        <v>10000</v>
      </c>
      <c r="I14">
        <v>3887</v>
      </c>
      <c r="J14">
        <v>2482.9699999999998</v>
      </c>
      <c r="K14">
        <v>0.9</v>
      </c>
      <c r="L14">
        <v>250</v>
      </c>
    </row>
    <row r="15" spans="1:12" x14ac:dyDescent="0.25">
      <c r="A15" s="1" t="s">
        <v>25</v>
      </c>
      <c r="B15">
        <v>46</v>
      </c>
      <c r="C15">
        <v>3716.94</v>
      </c>
      <c r="D15">
        <v>7</v>
      </c>
      <c r="E15" s="1" t="s">
        <v>42</v>
      </c>
      <c r="F15">
        <v>1048.33</v>
      </c>
      <c r="G15">
        <v>7</v>
      </c>
      <c r="H15">
        <v>10000</v>
      </c>
      <c r="I15">
        <v>3802</v>
      </c>
      <c r="J15">
        <v>2668.61</v>
      </c>
      <c r="K15">
        <v>0.9</v>
      </c>
      <c r="L15">
        <v>250</v>
      </c>
    </row>
    <row r="16" spans="1:12" x14ac:dyDescent="0.25">
      <c r="A16" s="1" t="s">
        <v>26</v>
      </c>
      <c r="B16">
        <v>53</v>
      </c>
      <c r="C16">
        <v>4059.81</v>
      </c>
      <c r="D16">
        <v>7</v>
      </c>
      <c r="E16" s="1" t="s">
        <v>42</v>
      </c>
      <c r="F16">
        <v>1052.04</v>
      </c>
      <c r="G16">
        <v>8</v>
      </c>
      <c r="H16">
        <v>10000</v>
      </c>
      <c r="I16">
        <v>4151</v>
      </c>
      <c r="J16">
        <v>3007.76</v>
      </c>
      <c r="K16">
        <v>0.9</v>
      </c>
      <c r="L16">
        <v>250</v>
      </c>
    </row>
    <row r="17" spans="1:12" x14ac:dyDescent="0.25">
      <c r="A17" s="1" t="s">
        <v>27</v>
      </c>
      <c r="B17">
        <v>54</v>
      </c>
      <c r="C17">
        <v>3760.14</v>
      </c>
      <c r="D17">
        <v>7</v>
      </c>
      <c r="E17" s="1" t="s">
        <v>42</v>
      </c>
      <c r="F17">
        <v>1273.33</v>
      </c>
      <c r="G17">
        <v>8</v>
      </c>
      <c r="H17">
        <v>10000</v>
      </c>
      <c r="I17">
        <v>4234</v>
      </c>
      <c r="J17">
        <v>2486.81</v>
      </c>
      <c r="K17">
        <v>0.9</v>
      </c>
      <c r="L17">
        <v>250</v>
      </c>
    </row>
    <row r="18" spans="1:12" x14ac:dyDescent="0.25">
      <c r="A18" s="1" t="s">
        <v>28</v>
      </c>
      <c r="B18">
        <v>55</v>
      </c>
      <c r="C18">
        <v>3613.56</v>
      </c>
      <c r="D18">
        <v>9</v>
      </c>
      <c r="E18" s="1" t="s">
        <v>42</v>
      </c>
      <c r="F18">
        <v>1406.54</v>
      </c>
      <c r="G18">
        <v>9</v>
      </c>
      <c r="H18">
        <v>10000</v>
      </c>
      <c r="I18">
        <v>4520</v>
      </c>
      <c r="J18">
        <v>2207.02</v>
      </c>
      <c r="K18">
        <v>0.9</v>
      </c>
      <c r="L18">
        <v>250</v>
      </c>
    </row>
    <row r="19" spans="1:12" x14ac:dyDescent="0.25">
      <c r="A19" s="1" t="s">
        <v>29</v>
      </c>
      <c r="B19">
        <v>60</v>
      </c>
      <c r="C19">
        <v>4137.32</v>
      </c>
      <c r="D19">
        <v>9</v>
      </c>
      <c r="E19" s="1" t="s">
        <v>42</v>
      </c>
      <c r="F19">
        <v>1390.97</v>
      </c>
      <c r="G19">
        <v>9</v>
      </c>
      <c r="H19">
        <v>10000</v>
      </c>
      <c r="I19">
        <v>4928</v>
      </c>
      <c r="J19">
        <v>2746.35</v>
      </c>
      <c r="K19">
        <v>0.9</v>
      </c>
      <c r="L19">
        <v>250</v>
      </c>
    </row>
    <row r="20" spans="1:12" x14ac:dyDescent="0.25">
      <c r="A20" s="1" t="s">
        <v>30</v>
      </c>
      <c r="B20">
        <v>61</v>
      </c>
      <c r="C20">
        <v>4173.13</v>
      </c>
      <c r="D20">
        <v>9</v>
      </c>
      <c r="E20" s="1" t="s">
        <v>42</v>
      </c>
      <c r="F20">
        <v>1409.48</v>
      </c>
      <c r="G20">
        <v>10</v>
      </c>
      <c r="H20">
        <v>10000</v>
      </c>
      <c r="I20">
        <v>5292</v>
      </c>
      <c r="J20">
        <v>2763.64</v>
      </c>
      <c r="K20">
        <v>0.9</v>
      </c>
      <c r="L20">
        <v>250</v>
      </c>
    </row>
    <row r="21" spans="1:12" x14ac:dyDescent="0.25">
      <c r="A21" s="1" t="s">
        <v>31</v>
      </c>
      <c r="B21">
        <v>62</v>
      </c>
      <c r="C21">
        <v>4194.84</v>
      </c>
      <c r="D21">
        <v>8</v>
      </c>
      <c r="E21" s="1" t="s">
        <v>42</v>
      </c>
      <c r="F21">
        <v>1132.77</v>
      </c>
      <c r="G21">
        <v>8</v>
      </c>
      <c r="H21">
        <v>10000</v>
      </c>
      <c r="I21">
        <v>5283</v>
      </c>
      <c r="J21">
        <v>3062.07</v>
      </c>
      <c r="K21">
        <v>0.9</v>
      </c>
      <c r="L21">
        <v>250</v>
      </c>
    </row>
    <row r="22" spans="1:12" x14ac:dyDescent="0.25">
      <c r="A22" s="1" t="s">
        <v>32</v>
      </c>
      <c r="B22">
        <v>63</v>
      </c>
      <c r="C22">
        <v>4979.18</v>
      </c>
      <c r="D22">
        <v>10</v>
      </c>
      <c r="E22" s="1" t="s">
        <v>42</v>
      </c>
      <c r="F22">
        <v>1582.35</v>
      </c>
      <c r="G22">
        <v>10</v>
      </c>
      <c r="H22">
        <v>10000</v>
      </c>
      <c r="I22">
        <v>5936</v>
      </c>
      <c r="J22">
        <v>3396.83</v>
      </c>
      <c r="K22">
        <v>0.9</v>
      </c>
      <c r="L22">
        <v>250</v>
      </c>
    </row>
    <row r="23" spans="1:12" x14ac:dyDescent="0.25">
      <c r="A23" s="1" t="s">
        <v>33</v>
      </c>
      <c r="B23">
        <v>64</v>
      </c>
      <c r="C23">
        <v>5555.28</v>
      </c>
      <c r="D23">
        <v>9</v>
      </c>
      <c r="E23" s="1" t="s">
        <v>42</v>
      </c>
      <c r="F23">
        <v>1512.5</v>
      </c>
      <c r="G23">
        <v>10</v>
      </c>
      <c r="H23">
        <v>10000</v>
      </c>
      <c r="I23">
        <v>5889</v>
      </c>
      <c r="J23">
        <v>4042.78</v>
      </c>
      <c r="K23">
        <v>0.9</v>
      </c>
      <c r="L23">
        <v>250</v>
      </c>
    </row>
    <row r="24" spans="1:12" x14ac:dyDescent="0.25">
      <c r="A24" s="1" t="s">
        <v>34</v>
      </c>
      <c r="B24">
        <v>65</v>
      </c>
      <c r="C24">
        <v>4642.42</v>
      </c>
      <c r="D24">
        <v>9</v>
      </c>
      <c r="E24" s="1" t="s">
        <v>42</v>
      </c>
      <c r="F24">
        <v>1426</v>
      </c>
      <c r="G24">
        <v>10</v>
      </c>
      <c r="H24">
        <v>10000</v>
      </c>
      <c r="I24">
        <v>5432</v>
      </c>
      <c r="J24">
        <v>3216.42</v>
      </c>
      <c r="K24">
        <v>0.9</v>
      </c>
      <c r="L24">
        <v>250</v>
      </c>
    </row>
    <row r="25" spans="1:12" x14ac:dyDescent="0.25">
      <c r="A25" s="1" t="s">
        <v>35</v>
      </c>
      <c r="B25">
        <v>69</v>
      </c>
      <c r="C25">
        <v>4810.8599999999997</v>
      </c>
      <c r="D25">
        <v>9</v>
      </c>
      <c r="E25" s="1" t="s">
        <v>42</v>
      </c>
      <c r="F25">
        <v>1389.51</v>
      </c>
      <c r="G25">
        <v>9</v>
      </c>
      <c r="H25">
        <v>10000</v>
      </c>
      <c r="I25">
        <v>6157</v>
      </c>
      <c r="J25">
        <v>3421.35</v>
      </c>
      <c r="K25">
        <v>0.9</v>
      </c>
      <c r="L25">
        <v>250</v>
      </c>
    </row>
    <row r="26" spans="1:12" x14ac:dyDescent="0.25">
      <c r="A26" s="1" t="s">
        <v>36</v>
      </c>
      <c r="B26">
        <v>80</v>
      </c>
      <c r="C26">
        <v>5221.66</v>
      </c>
      <c r="D26">
        <v>10</v>
      </c>
      <c r="E26" s="1" t="s">
        <v>42</v>
      </c>
      <c r="F26">
        <v>1509.23</v>
      </c>
      <c r="G26">
        <v>10</v>
      </c>
      <c r="H26">
        <v>10000</v>
      </c>
      <c r="I26">
        <v>7039</v>
      </c>
      <c r="J26">
        <v>3712.42</v>
      </c>
      <c r="K26">
        <v>0.9</v>
      </c>
      <c r="L26">
        <v>250</v>
      </c>
    </row>
    <row r="27" spans="1:12" x14ac:dyDescent="0.25">
      <c r="A27" s="1" t="s">
        <v>37</v>
      </c>
      <c r="B27">
        <v>101</v>
      </c>
      <c r="C27">
        <v>5435.54</v>
      </c>
      <c r="D27">
        <v>10</v>
      </c>
      <c r="E27" s="1" t="s">
        <v>42</v>
      </c>
      <c r="F27">
        <v>1162.68</v>
      </c>
      <c r="G27">
        <v>10</v>
      </c>
      <c r="H27">
        <v>10000</v>
      </c>
      <c r="I27">
        <v>7324</v>
      </c>
      <c r="J27">
        <v>4272.8599999999997</v>
      </c>
      <c r="K27">
        <v>0.9</v>
      </c>
      <c r="L27">
        <v>250</v>
      </c>
    </row>
    <row r="28" spans="1:12" x14ac:dyDescent="0.25">
      <c r="A28" s="1" t="s">
        <v>38</v>
      </c>
      <c r="B28">
        <v>101</v>
      </c>
      <c r="C28">
        <v>6787.18</v>
      </c>
      <c r="D28">
        <v>10</v>
      </c>
      <c r="E28" s="1" t="s">
        <v>42</v>
      </c>
      <c r="F28">
        <v>1312.04</v>
      </c>
      <c r="G28">
        <v>10</v>
      </c>
      <c r="H28">
        <v>10000</v>
      </c>
      <c r="I28">
        <v>6798</v>
      </c>
      <c r="J28">
        <v>5475.14</v>
      </c>
      <c r="K28">
        <v>0.9</v>
      </c>
      <c r="L28">
        <v>250</v>
      </c>
    </row>
    <row r="29" spans="1:12" x14ac:dyDescent="0.25">
      <c r="A29" s="1" t="s">
        <v>39</v>
      </c>
      <c r="B29">
        <v>101</v>
      </c>
      <c r="C29">
        <v>4686.54</v>
      </c>
      <c r="D29">
        <v>8</v>
      </c>
      <c r="E29" s="1" t="s">
        <v>42</v>
      </c>
      <c r="F29">
        <v>956</v>
      </c>
      <c r="G29">
        <v>8</v>
      </c>
      <c r="H29">
        <v>10000</v>
      </c>
      <c r="I29">
        <v>6648</v>
      </c>
      <c r="J29">
        <v>3730.53</v>
      </c>
      <c r="K29">
        <v>0.9</v>
      </c>
      <c r="L29">
        <v>250</v>
      </c>
    </row>
    <row r="30" spans="1:12" x14ac:dyDescent="0.25">
      <c r="A30" s="1"/>
      <c r="E30" s="1"/>
      <c r="I30">
        <f>SUM(Recuit_simulé_10000_0_9_250[Temps d''execution])</f>
        <v>126200</v>
      </c>
      <c r="L30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24EA-AD34-4F8C-A059-FD1A99945ADE}">
  <sheetPr>
    <tabColor theme="4" tint="0.39997558519241921"/>
  </sheetPr>
  <dimension ref="A3:E33"/>
  <sheetViews>
    <sheetView zoomScaleNormal="100" workbookViewId="0"/>
  </sheetViews>
  <sheetFormatPr baseColWidth="10" defaultRowHeight="15" x14ac:dyDescent="0.25"/>
  <cols>
    <col min="1" max="1" width="12.5703125" bestFit="1" customWidth="1"/>
    <col min="2" max="2" width="13" bestFit="1" customWidth="1"/>
    <col min="3" max="3" width="4.5703125" bestFit="1" customWidth="1"/>
    <col min="4" max="4" width="5.5703125" bestFit="1" customWidth="1"/>
    <col min="5" max="5" width="12.5703125" bestFit="1" customWidth="1"/>
    <col min="6" max="6" width="11.140625" bestFit="1" customWidth="1"/>
    <col min="7" max="8" width="6" bestFit="1" customWidth="1"/>
    <col min="9" max="9" width="14.140625" bestFit="1" customWidth="1"/>
    <col min="10" max="10" width="11.140625" bestFit="1" customWidth="1"/>
    <col min="11" max="12" width="6" bestFit="1" customWidth="1"/>
    <col min="13" max="13" width="14.140625" bestFit="1" customWidth="1"/>
    <col min="14" max="14" width="11.140625" bestFit="1" customWidth="1"/>
    <col min="15" max="16" width="6" bestFit="1" customWidth="1"/>
    <col min="17" max="17" width="14.140625" bestFit="1" customWidth="1"/>
    <col min="18" max="18" width="11.140625" bestFit="1" customWidth="1"/>
    <col min="19" max="20" width="6" bestFit="1" customWidth="1"/>
    <col min="21" max="21" width="14.140625" bestFit="1" customWidth="1"/>
    <col min="22" max="22" width="11.140625" bestFit="1" customWidth="1"/>
    <col min="23" max="23" width="5" bestFit="1" customWidth="1"/>
    <col min="24" max="24" width="6" bestFit="1" customWidth="1"/>
    <col min="25" max="25" width="14.140625" bestFit="1" customWidth="1"/>
    <col min="26" max="26" width="11.140625" bestFit="1" customWidth="1"/>
    <col min="27" max="28" width="6" bestFit="1" customWidth="1"/>
    <col min="29" max="29" width="14.140625" bestFit="1" customWidth="1"/>
    <col min="30" max="30" width="11.140625" bestFit="1" customWidth="1"/>
    <col min="31" max="32" width="6" bestFit="1" customWidth="1"/>
    <col min="33" max="33" width="14.140625" bestFit="1" customWidth="1"/>
    <col min="34" max="34" width="11.140625" bestFit="1" customWidth="1"/>
    <col min="35" max="36" width="6" bestFit="1" customWidth="1"/>
    <col min="37" max="37" width="14.140625" bestFit="1" customWidth="1"/>
    <col min="38" max="38" width="11.140625" bestFit="1" customWidth="1"/>
    <col min="39" max="39" width="6" bestFit="1" customWidth="1"/>
    <col min="40" max="40" width="5" bestFit="1" customWidth="1"/>
    <col min="41" max="41" width="14.140625" bestFit="1" customWidth="1"/>
    <col min="42" max="42" width="11.140625" bestFit="1" customWidth="1"/>
    <col min="43" max="44" width="6" bestFit="1" customWidth="1"/>
    <col min="45" max="45" width="14.140625" bestFit="1" customWidth="1"/>
    <col min="46" max="46" width="11.140625" bestFit="1" customWidth="1"/>
    <col min="47" max="48" width="6" bestFit="1" customWidth="1"/>
    <col min="49" max="49" width="14.140625" bestFit="1" customWidth="1"/>
    <col min="50" max="50" width="11.140625" bestFit="1" customWidth="1"/>
    <col min="51" max="51" width="5" bestFit="1" customWidth="1"/>
    <col min="52" max="52" width="6" bestFit="1" customWidth="1"/>
    <col min="53" max="53" width="14.140625" bestFit="1" customWidth="1"/>
    <col min="54" max="54" width="11.140625" bestFit="1" customWidth="1"/>
    <col min="55" max="55" width="6" bestFit="1" customWidth="1"/>
    <col min="56" max="56" width="5" bestFit="1" customWidth="1"/>
    <col min="57" max="57" width="14.140625" bestFit="1" customWidth="1"/>
    <col min="58" max="58" width="11.140625" bestFit="1" customWidth="1"/>
    <col min="59" max="59" width="5" bestFit="1" customWidth="1"/>
    <col min="60" max="60" width="6" bestFit="1" customWidth="1"/>
    <col min="61" max="61" width="14.140625" bestFit="1" customWidth="1"/>
    <col min="62" max="62" width="11.140625" bestFit="1" customWidth="1"/>
    <col min="63" max="64" width="6" bestFit="1" customWidth="1"/>
    <col min="65" max="65" width="14.140625" bestFit="1" customWidth="1"/>
    <col min="66" max="66" width="11.140625" bestFit="1" customWidth="1"/>
    <col min="67" max="68" width="6" bestFit="1" customWidth="1"/>
    <col min="69" max="69" width="14.140625" bestFit="1" customWidth="1"/>
    <col min="70" max="70" width="11.140625" bestFit="1" customWidth="1"/>
    <col min="71" max="72" width="6" bestFit="1" customWidth="1"/>
    <col min="73" max="73" width="14.140625" bestFit="1" customWidth="1"/>
    <col min="74" max="74" width="11.140625" bestFit="1" customWidth="1"/>
    <col min="75" max="76" width="6" bestFit="1" customWidth="1"/>
    <col min="77" max="77" width="14.140625" bestFit="1" customWidth="1"/>
    <col min="78" max="78" width="11.140625" bestFit="1" customWidth="1"/>
    <col min="79" max="80" width="6" bestFit="1" customWidth="1"/>
    <col min="81" max="81" width="14.140625" bestFit="1" customWidth="1"/>
    <col min="82" max="82" width="11.140625" bestFit="1" customWidth="1"/>
    <col min="83" max="84" width="6" bestFit="1" customWidth="1"/>
    <col min="85" max="85" width="14.140625" bestFit="1" customWidth="1"/>
    <col min="86" max="86" width="11.140625" bestFit="1" customWidth="1"/>
    <col min="87" max="88" width="6" bestFit="1" customWidth="1"/>
    <col min="89" max="89" width="14.140625" bestFit="1" customWidth="1"/>
    <col min="90" max="90" width="11.140625" bestFit="1" customWidth="1"/>
    <col min="91" max="92" width="6" bestFit="1" customWidth="1"/>
    <col min="93" max="93" width="14.140625" bestFit="1" customWidth="1"/>
    <col min="94" max="94" width="11.140625" bestFit="1" customWidth="1"/>
    <col min="95" max="96" width="6" bestFit="1" customWidth="1"/>
    <col min="97" max="97" width="14.140625" bestFit="1" customWidth="1"/>
    <col min="98" max="98" width="11.140625" bestFit="1" customWidth="1"/>
    <col min="99" max="100" width="6" bestFit="1" customWidth="1"/>
    <col min="101" max="101" width="14.140625" bestFit="1" customWidth="1"/>
    <col min="102" max="102" width="9.7109375" bestFit="1" customWidth="1"/>
    <col min="103" max="104" width="6" bestFit="1" customWidth="1"/>
    <col min="105" max="105" width="12.7109375" bestFit="1" customWidth="1"/>
    <col min="106" max="106" width="9.7109375" bestFit="1" customWidth="1"/>
    <col min="107" max="108" width="6" bestFit="1" customWidth="1"/>
    <col min="109" max="109" width="12.7109375" bestFit="1" customWidth="1"/>
    <col min="110" max="110" width="9.5703125" bestFit="1" customWidth="1"/>
    <col min="111" max="111" width="6" bestFit="1" customWidth="1"/>
    <col min="112" max="112" width="5" bestFit="1" customWidth="1"/>
    <col min="113" max="114" width="12.5703125" bestFit="1" customWidth="1"/>
  </cols>
  <sheetData>
    <row r="3" spans="1:5" x14ac:dyDescent="0.25">
      <c r="A3" s="14" t="s">
        <v>79</v>
      </c>
      <c r="B3" s="14" t="s">
        <v>78</v>
      </c>
    </row>
    <row r="4" spans="1:5" x14ac:dyDescent="0.25">
      <c r="A4" s="14" t="s">
        <v>67</v>
      </c>
      <c r="B4" s="17">
        <v>0.5</v>
      </c>
      <c r="C4" s="17">
        <v>0.7</v>
      </c>
      <c r="D4" s="17">
        <v>0.9</v>
      </c>
      <c r="E4" s="17" t="s">
        <v>69</v>
      </c>
    </row>
    <row r="5" spans="1:5" x14ac:dyDescent="0.25">
      <c r="A5" s="15" t="s">
        <v>11</v>
      </c>
      <c r="B5" s="23">
        <v>0.40100000000000002</v>
      </c>
      <c r="C5" s="23">
        <v>0.86799999999999999</v>
      </c>
      <c r="D5" s="23">
        <v>3.052</v>
      </c>
      <c r="E5" s="24">
        <v>4.3209999999999997</v>
      </c>
    </row>
    <row r="6" spans="1:5" x14ac:dyDescent="0.25">
      <c r="A6" s="15" t="s">
        <v>13</v>
      </c>
      <c r="B6" s="23">
        <v>0.42</v>
      </c>
      <c r="C6" s="23">
        <v>0.88400000000000001</v>
      </c>
      <c r="D6" s="23">
        <v>3.0129999999999999</v>
      </c>
      <c r="E6" s="24">
        <v>4.3170000000000002</v>
      </c>
    </row>
    <row r="7" spans="1:5" x14ac:dyDescent="0.25">
      <c r="A7" s="15" t="s">
        <v>14</v>
      </c>
      <c r="B7" s="23">
        <v>0.42199999999999999</v>
      </c>
      <c r="C7" s="23">
        <v>0.92600000000000005</v>
      </c>
      <c r="D7" s="23">
        <v>3.2450000000000001</v>
      </c>
      <c r="E7" s="24">
        <v>4.593</v>
      </c>
    </row>
    <row r="8" spans="1:5" x14ac:dyDescent="0.25">
      <c r="A8" s="15" t="s">
        <v>15</v>
      </c>
      <c r="B8" s="23">
        <v>0.41299999999999998</v>
      </c>
      <c r="C8" s="23">
        <v>0.88900000000000001</v>
      </c>
      <c r="D8" s="23">
        <v>3.3050000000000002</v>
      </c>
      <c r="E8" s="24">
        <v>4.6070000000000002</v>
      </c>
    </row>
    <row r="9" spans="1:5" x14ac:dyDescent="0.25">
      <c r="A9" s="15" t="s">
        <v>16</v>
      </c>
      <c r="B9" s="23">
        <v>0.438</v>
      </c>
      <c r="C9" s="23">
        <v>0.91300000000000003</v>
      </c>
      <c r="D9" s="23">
        <v>3.1560000000000001</v>
      </c>
      <c r="E9" s="24">
        <v>4.5069999999999997</v>
      </c>
    </row>
    <row r="10" spans="1:5" x14ac:dyDescent="0.25">
      <c r="A10" s="15" t="s">
        <v>17</v>
      </c>
      <c r="B10" s="23">
        <v>0.45300000000000001</v>
      </c>
      <c r="C10" s="23">
        <v>0.92</v>
      </c>
      <c r="D10" s="23">
        <v>3.3029999999999999</v>
      </c>
      <c r="E10" s="24">
        <v>4.6760000000000002</v>
      </c>
    </row>
    <row r="11" spans="1:5" x14ac:dyDescent="0.25">
      <c r="A11" s="15" t="s">
        <v>18</v>
      </c>
      <c r="B11" s="23">
        <v>0.44400000000000001</v>
      </c>
      <c r="C11" s="23">
        <v>1.016</v>
      </c>
      <c r="D11" s="23">
        <v>3.181</v>
      </c>
      <c r="E11" s="24">
        <v>4.641</v>
      </c>
    </row>
    <row r="12" spans="1:5" x14ac:dyDescent="0.25">
      <c r="A12" s="15" t="s">
        <v>19</v>
      </c>
      <c r="B12" s="23">
        <v>0.44900000000000001</v>
      </c>
      <c r="C12" s="23">
        <v>0.97199999999999998</v>
      </c>
      <c r="D12" s="23">
        <v>3.1059999999999999</v>
      </c>
      <c r="E12" s="24">
        <v>4.5270000000000001</v>
      </c>
    </row>
    <row r="13" spans="1:5" x14ac:dyDescent="0.25">
      <c r="A13" s="15" t="s">
        <v>20</v>
      </c>
      <c r="B13" s="23">
        <v>0.47199999999999998</v>
      </c>
      <c r="C13" s="23">
        <v>0.995</v>
      </c>
      <c r="D13" s="23">
        <v>3.2930000000000001</v>
      </c>
      <c r="E13" s="24">
        <v>4.76</v>
      </c>
    </row>
    <row r="14" spans="1:5" x14ac:dyDescent="0.25">
      <c r="A14" s="15" t="s">
        <v>21</v>
      </c>
      <c r="B14" s="23">
        <v>0.46100000000000002</v>
      </c>
      <c r="C14" s="23">
        <v>0.98199999999999998</v>
      </c>
      <c r="D14" s="23">
        <v>3.35</v>
      </c>
      <c r="E14" s="24">
        <v>4.7930000000000001</v>
      </c>
    </row>
    <row r="15" spans="1:5" x14ac:dyDescent="0.25">
      <c r="A15" s="15" t="s">
        <v>22</v>
      </c>
      <c r="B15" s="23">
        <v>0.49</v>
      </c>
      <c r="C15" s="23">
        <v>1.1839999999999999</v>
      </c>
      <c r="D15" s="23">
        <v>3.4860000000000002</v>
      </c>
      <c r="E15" s="24">
        <v>5.16</v>
      </c>
    </row>
    <row r="16" spans="1:5" x14ac:dyDescent="0.25">
      <c r="A16" s="15" t="s">
        <v>23</v>
      </c>
      <c r="B16" s="23">
        <v>0.51500000000000001</v>
      </c>
      <c r="C16" s="23">
        <v>1.091</v>
      </c>
      <c r="D16" s="23">
        <v>3.5470000000000002</v>
      </c>
      <c r="E16" s="24">
        <v>5.1530000000000005</v>
      </c>
    </row>
    <row r="17" spans="1:5" x14ac:dyDescent="0.25">
      <c r="A17" s="15" t="s">
        <v>24</v>
      </c>
      <c r="B17" s="23">
        <v>0.52200000000000002</v>
      </c>
      <c r="C17" s="23">
        <v>1.0900000000000001</v>
      </c>
      <c r="D17" s="23">
        <v>4.3380000000000001</v>
      </c>
      <c r="E17" s="24">
        <v>5.95</v>
      </c>
    </row>
    <row r="18" spans="1:5" x14ac:dyDescent="0.25">
      <c r="A18" s="15" t="s">
        <v>25</v>
      </c>
      <c r="B18" s="23">
        <v>0.54200000000000004</v>
      </c>
      <c r="C18" s="23">
        <v>1.121</v>
      </c>
      <c r="D18" s="23">
        <v>4.09</v>
      </c>
      <c r="E18" s="24">
        <v>5.7530000000000001</v>
      </c>
    </row>
    <row r="19" spans="1:5" x14ac:dyDescent="0.25">
      <c r="A19" s="15" t="s">
        <v>26</v>
      </c>
      <c r="B19" s="23">
        <v>0.59699999999999998</v>
      </c>
      <c r="C19" s="23">
        <v>1.28</v>
      </c>
      <c r="D19" s="23">
        <v>4.4809999999999999</v>
      </c>
      <c r="E19" s="24">
        <v>6.3579999999999997</v>
      </c>
    </row>
    <row r="20" spans="1:5" x14ac:dyDescent="0.25">
      <c r="A20" s="15" t="s">
        <v>27</v>
      </c>
      <c r="B20" s="23">
        <v>0.60799999999999998</v>
      </c>
      <c r="C20" s="23">
        <v>1.2310000000000001</v>
      </c>
      <c r="D20" s="23">
        <v>4.9029999999999996</v>
      </c>
      <c r="E20" s="24">
        <v>6.7419999999999991</v>
      </c>
    </row>
    <row r="21" spans="1:5" x14ac:dyDescent="0.25">
      <c r="A21" s="15" t="s">
        <v>28</v>
      </c>
      <c r="B21" s="23">
        <v>0.628</v>
      </c>
      <c r="C21" s="23">
        <v>1.3420000000000001</v>
      </c>
      <c r="D21" s="23">
        <v>5.173</v>
      </c>
      <c r="E21" s="24">
        <v>7.1430000000000007</v>
      </c>
    </row>
    <row r="22" spans="1:5" x14ac:dyDescent="0.25">
      <c r="A22" s="15" t="s">
        <v>29</v>
      </c>
      <c r="B22" s="23">
        <v>0.65600000000000003</v>
      </c>
      <c r="C22" s="23">
        <v>1.391</v>
      </c>
      <c r="D22" s="23">
        <v>5.2729999999999997</v>
      </c>
      <c r="E22" s="24">
        <v>7.32</v>
      </c>
    </row>
    <row r="23" spans="1:5" x14ac:dyDescent="0.25">
      <c r="A23" s="15" t="s">
        <v>30</v>
      </c>
      <c r="B23" s="23">
        <v>0.67</v>
      </c>
      <c r="C23" s="23">
        <v>1.425</v>
      </c>
      <c r="D23" s="23">
        <v>4.9740000000000002</v>
      </c>
      <c r="E23" s="24">
        <v>7.0690000000000008</v>
      </c>
    </row>
    <row r="24" spans="1:5" x14ac:dyDescent="0.25">
      <c r="A24" s="15" t="s">
        <v>31</v>
      </c>
      <c r="B24" s="23">
        <v>0.64700000000000002</v>
      </c>
      <c r="C24" s="23">
        <v>1.3959999999999999</v>
      </c>
      <c r="D24" s="23">
        <v>5.8319999999999999</v>
      </c>
      <c r="E24" s="24">
        <v>7.875</v>
      </c>
    </row>
    <row r="25" spans="1:5" x14ac:dyDescent="0.25">
      <c r="A25" s="15" t="s">
        <v>32</v>
      </c>
      <c r="B25" s="23">
        <v>0.69199999999999995</v>
      </c>
      <c r="C25" s="23">
        <v>1.522</v>
      </c>
      <c r="D25" s="23">
        <v>5.1459999999999999</v>
      </c>
      <c r="E25" s="24">
        <v>7.3599999999999994</v>
      </c>
    </row>
    <row r="26" spans="1:5" x14ac:dyDescent="0.25">
      <c r="A26" s="15" t="s">
        <v>33</v>
      </c>
      <c r="B26" s="23">
        <v>0.70599999999999996</v>
      </c>
      <c r="C26" s="23">
        <v>1.4330000000000001</v>
      </c>
      <c r="D26" s="23">
        <v>7.165</v>
      </c>
      <c r="E26" s="24">
        <v>9.3040000000000003</v>
      </c>
    </row>
    <row r="27" spans="1:5" x14ac:dyDescent="0.25">
      <c r="A27" s="15" t="s">
        <v>34</v>
      </c>
      <c r="B27" s="23">
        <v>0.71299999999999997</v>
      </c>
      <c r="C27" s="23">
        <v>1.466</v>
      </c>
      <c r="D27" s="23">
        <v>5.9290000000000003</v>
      </c>
      <c r="E27" s="24">
        <v>8.1080000000000005</v>
      </c>
    </row>
    <row r="28" spans="1:5" x14ac:dyDescent="0.25">
      <c r="A28" s="15" t="s">
        <v>35</v>
      </c>
      <c r="B28" s="23">
        <v>0.70599999999999996</v>
      </c>
      <c r="C28" s="23">
        <v>1.478</v>
      </c>
      <c r="D28" s="23">
        <v>5.5179999999999998</v>
      </c>
      <c r="E28" s="24">
        <v>7.702</v>
      </c>
    </row>
    <row r="29" spans="1:5" x14ac:dyDescent="0.25">
      <c r="A29" s="15" t="s">
        <v>36</v>
      </c>
      <c r="B29" s="23">
        <v>0.82499999999999996</v>
      </c>
      <c r="C29" s="23">
        <v>1.7150000000000001</v>
      </c>
      <c r="D29" s="23">
        <v>5.819</v>
      </c>
      <c r="E29" s="24">
        <v>8.359</v>
      </c>
    </row>
    <row r="30" spans="1:5" x14ac:dyDescent="0.25">
      <c r="A30" s="15" t="s">
        <v>37</v>
      </c>
      <c r="B30" s="23">
        <v>0.94699999999999995</v>
      </c>
      <c r="C30" s="23">
        <v>1.9379999999999999</v>
      </c>
      <c r="D30" s="23">
        <v>6.9880000000000004</v>
      </c>
      <c r="E30" s="24">
        <v>9.8730000000000011</v>
      </c>
    </row>
    <row r="31" spans="1:5" x14ac:dyDescent="0.25">
      <c r="A31" s="15" t="s">
        <v>38</v>
      </c>
      <c r="B31" s="23">
        <v>0.94099999999999995</v>
      </c>
      <c r="C31" s="23">
        <v>2.0129999999999999</v>
      </c>
      <c r="D31" s="23">
        <v>6.8849999999999998</v>
      </c>
      <c r="E31" s="24">
        <v>9.8389999999999986</v>
      </c>
    </row>
    <row r="32" spans="1:5" x14ac:dyDescent="0.25">
      <c r="A32" s="15" t="s">
        <v>39</v>
      </c>
      <c r="B32" s="23">
        <v>0.96199999999999997</v>
      </c>
      <c r="C32" s="23">
        <v>1.944</v>
      </c>
      <c r="D32" s="23">
        <v>6.84</v>
      </c>
      <c r="E32" s="24">
        <v>9.7459999999999987</v>
      </c>
    </row>
    <row r="33" spans="1:5" x14ac:dyDescent="0.25">
      <c r="A33" s="15" t="s">
        <v>69</v>
      </c>
      <c r="B33" s="23">
        <v>16.739999999999998</v>
      </c>
      <c r="C33" s="23">
        <v>35.425000000000004</v>
      </c>
      <c r="D33" s="23">
        <v>128.39099999999999</v>
      </c>
      <c r="E33" s="22">
        <v>180.55600000000004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DE69-30EE-482F-ACD1-2079BFD5FEE3}">
  <sheetPr>
    <tabColor theme="4" tint="0.39997558519241921"/>
  </sheetPr>
  <dimension ref="A1:AG116"/>
  <sheetViews>
    <sheetView zoomScale="85" zoomScaleNormal="85" workbookViewId="0">
      <selection activeCell="A3" sqref="A3"/>
    </sheetView>
  </sheetViews>
  <sheetFormatPr baseColWidth="10" defaultRowHeight="15" x14ac:dyDescent="0.25"/>
  <cols>
    <col min="2" max="2" width="13.5703125" customWidth="1"/>
    <col min="3" max="3" width="12.28515625" customWidth="1"/>
    <col min="6" max="6" width="13.5703125" customWidth="1"/>
    <col min="7" max="7" width="12.28515625" customWidth="1"/>
    <col min="15" max="15" width="12" customWidth="1"/>
    <col min="22" max="22" width="14.7109375" customWidth="1"/>
    <col min="23" max="23" width="17.140625" customWidth="1"/>
    <col min="24" max="24" width="13.7109375" customWidth="1"/>
    <col min="29" max="29" width="14.7109375" customWidth="1"/>
    <col min="30" max="30" width="17.140625" customWidth="1"/>
    <col min="31" max="31" width="13.7109375" customWidth="1"/>
  </cols>
  <sheetData>
    <row r="1" spans="1:33" ht="65.25" thickBot="1" x14ac:dyDescent="1">
      <c r="A1" s="49" t="s">
        <v>65</v>
      </c>
      <c r="B1" s="50"/>
      <c r="C1" s="50"/>
      <c r="D1" s="50"/>
      <c r="E1" s="51"/>
      <c r="N1" s="52" t="s">
        <v>66</v>
      </c>
      <c r="O1" s="53"/>
      <c r="P1" s="53"/>
      <c r="Q1" s="53"/>
      <c r="R1" s="53"/>
      <c r="S1" s="53"/>
      <c r="T1" s="54"/>
    </row>
    <row r="3" spans="1:33" ht="18.75" x14ac:dyDescent="0.3">
      <c r="A3" s="4" t="s">
        <v>49</v>
      </c>
      <c r="G3" s="4" t="s">
        <v>48</v>
      </c>
      <c r="N3" s="4" t="s">
        <v>75</v>
      </c>
      <c r="U3" s="4" t="s">
        <v>76</v>
      </c>
      <c r="AB3" s="4" t="s">
        <v>77</v>
      </c>
    </row>
    <row r="4" spans="1:33" x14ac:dyDescent="0.25">
      <c r="A4" t="s">
        <v>44</v>
      </c>
      <c r="B4" s="2" t="s">
        <v>1</v>
      </c>
      <c r="C4" t="s">
        <v>70</v>
      </c>
      <c r="D4" t="s">
        <v>45</v>
      </c>
      <c r="E4" t="s">
        <v>68</v>
      </c>
      <c r="G4" s="18" t="s">
        <v>44</v>
      </c>
      <c r="H4" s="18" t="s">
        <v>1</v>
      </c>
      <c r="I4" s="18" t="s">
        <v>70</v>
      </c>
      <c r="J4" s="18" t="s">
        <v>45</v>
      </c>
      <c r="K4" s="18" t="s">
        <v>68</v>
      </c>
      <c r="N4" t="s">
        <v>44</v>
      </c>
      <c r="O4" t="s">
        <v>1</v>
      </c>
      <c r="P4" t="s">
        <v>71</v>
      </c>
      <c r="Q4" t="s">
        <v>72</v>
      </c>
      <c r="R4" t="s">
        <v>73</v>
      </c>
      <c r="S4" t="s">
        <v>74</v>
      </c>
      <c r="U4" s="18" t="s">
        <v>44</v>
      </c>
      <c r="V4" s="18" t="s">
        <v>1</v>
      </c>
      <c r="W4" s="18" t="s">
        <v>71</v>
      </c>
      <c r="X4" s="18" t="s">
        <v>72</v>
      </c>
      <c r="Y4" s="18" t="s">
        <v>73</v>
      </c>
      <c r="Z4" s="18" t="s">
        <v>74</v>
      </c>
      <c r="AB4" s="18" t="s">
        <v>44</v>
      </c>
      <c r="AC4" s="18" t="s">
        <v>1</v>
      </c>
      <c r="AD4" s="18" t="s">
        <v>71</v>
      </c>
      <c r="AE4" s="18" t="s">
        <v>72</v>
      </c>
      <c r="AF4" s="18" t="s">
        <v>73</v>
      </c>
      <c r="AG4" s="18" t="s">
        <v>74</v>
      </c>
    </row>
    <row r="5" spans="1:33" x14ac:dyDescent="0.25">
      <c r="A5" t="s">
        <v>11</v>
      </c>
      <c r="B5" s="3">
        <f>VALUE(RIGHT(LEFT(Tableau1[[#This Row],[Fichier]],3),2))</f>
        <v>32</v>
      </c>
      <c r="C5" s="21">
        <f>Tableau1[[#This Row],[Temps exec]]/1000</f>
        <v>1.306</v>
      </c>
      <c r="D5">
        <v>1306</v>
      </c>
      <c r="E5">
        <v>1</v>
      </c>
      <c r="G5" t="s">
        <v>11</v>
      </c>
      <c r="H5">
        <f>VALUE(RIGHT(LEFT(Tableau25[[#This Row],[Fichier]],3),2))</f>
        <v>32</v>
      </c>
      <c r="I5" s="21">
        <f>Tableau25[[#This Row],[Temps exec]]/1000</f>
        <v>10.114000000000001</v>
      </c>
      <c r="J5">
        <v>10114</v>
      </c>
      <c r="K5">
        <v>1</v>
      </c>
      <c r="N5" t="s">
        <v>11</v>
      </c>
      <c r="O5">
        <v>32</v>
      </c>
      <c r="P5" s="21">
        <f>Tableau26[[#This Row],[Tps exec]]/1000</f>
        <v>0.40100000000000002</v>
      </c>
      <c r="Q5">
        <v>401</v>
      </c>
      <c r="R5">
        <v>0.5</v>
      </c>
      <c r="S5">
        <v>10</v>
      </c>
      <c r="U5" s="13" t="s">
        <v>11</v>
      </c>
      <c r="V5" s="13">
        <v>32</v>
      </c>
      <c r="W5" s="25">
        <f>Tableau26[[#This Row],[Tps exec]]/1000</f>
        <v>0.40100000000000002</v>
      </c>
      <c r="X5" s="13">
        <v>380</v>
      </c>
      <c r="Y5" s="13">
        <v>0.5</v>
      </c>
      <c r="Z5" s="13">
        <v>50</v>
      </c>
      <c r="AB5" s="13" t="s">
        <v>11</v>
      </c>
      <c r="AC5" s="13">
        <v>32</v>
      </c>
      <c r="AD5" s="25">
        <f>Tableau26[[#This Row],[Tps exec]]/1000</f>
        <v>0.40100000000000002</v>
      </c>
      <c r="AE5" s="13">
        <v>473</v>
      </c>
      <c r="AF5" s="13">
        <v>0.5</v>
      </c>
      <c r="AG5" s="13">
        <v>250</v>
      </c>
    </row>
    <row r="6" spans="1:33" x14ac:dyDescent="0.25">
      <c r="A6" t="s">
        <v>11</v>
      </c>
      <c r="B6" s="3">
        <f>VALUE(RIGHT(LEFT(Tableau1[[#This Row],[Fichier]],3),2))</f>
        <v>32</v>
      </c>
      <c r="C6" s="21">
        <f>Tableau1[[#This Row],[Temps exec]]/1000</f>
        <v>1.0129999999999999</v>
      </c>
      <c r="D6">
        <v>1013</v>
      </c>
      <c r="E6">
        <v>10</v>
      </c>
      <c r="G6" t="s">
        <v>11</v>
      </c>
      <c r="H6">
        <f>VALUE(RIGHT(LEFT(Tableau25[[#This Row],[Fichier]],3),2))</f>
        <v>32</v>
      </c>
      <c r="I6" s="21">
        <f>Tableau25[[#This Row],[Temps exec]]/1000</f>
        <v>11.305999999999999</v>
      </c>
      <c r="J6">
        <v>11306</v>
      </c>
      <c r="K6">
        <v>10</v>
      </c>
      <c r="N6" t="s">
        <v>11</v>
      </c>
      <c r="O6">
        <v>32</v>
      </c>
      <c r="P6" s="21">
        <f>Tableau26[[#This Row],[Tps exec]]/1000</f>
        <v>0.86799999999999999</v>
      </c>
      <c r="Q6">
        <v>868</v>
      </c>
      <c r="R6">
        <v>0.7</v>
      </c>
      <c r="S6">
        <v>10</v>
      </c>
      <c r="U6" s="12" t="s">
        <v>11</v>
      </c>
      <c r="V6" s="12">
        <v>32</v>
      </c>
      <c r="W6" s="26">
        <f>Tableau26[[#This Row],[Tps exec]]/1000</f>
        <v>0.86799999999999999</v>
      </c>
      <c r="X6" s="12">
        <v>855</v>
      </c>
      <c r="Y6" s="12">
        <v>0.7</v>
      </c>
      <c r="Z6" s="12">
        <v>50</v>
      </c>
      <c r="AB6" s="12" t="s">
        <v>11</v>
      </c>
      <c r="AC6" s="12">
        <v>32</v>
      </c>
      <c r="AD6" s="26">
        <f>Tableau26[[#This Row],[Tps exec]]/1000</f>
        <v>0.86799999999999999</v>
      </c>
      <c r="AE6" s="12">
        <v>854</v>
      </c>
      <c r="AF6" s="12">
        <v>0.7</v>
      </c>
      <c r="AG6" s="12">
        <v>250</v>
      </c>
    </row>
    <row r="7" spans="1:33" x14ac:dyDescent="0.25">
      <c r="A7" t="s">
        <v>11</v>
      </c>
      <c r="B7" s="3">
        <f>VALUE(RIGHT(LEFT(Tableau1[[#This Row],[Fichier]],3),2))</f>
        <v>32</v>
      </c>
      <c r="C7" s="21">
        <f>Tableau1[[#This Row],[Temps exec]]/1000</f>
        <v>1.3160000000000001</v>
      </c>
      <c r="D7">
        <v>1316</v>
      </c>
      <c r="E7">
        <v>20</v>
      </c>
      <c r="G7" t="s">
        <v>11</v>
      </c>
      <c r="H7">
        <f>VALUE(RIGHT(LEFT(Tableau25[[#This Row],[Fichier]],3),2))</f>
        <v>32</v>
      </c>
      <c r="I7" s="21">
        <f>Tableau25[[#This Row],[Temps exec]]/1000</f>
        <v>19.620999999999999</v>
      </c>
      <c r="J7">
        <v>19621</v>
      </c>
      <c r="K7">
        <v>20</v>
      </c>
      <c r="N7" t="s">
        <v>11</v>
      </c>
      <c r="O7">
        <v>32</v>
      </c>
      <c r="P7" s="21">
        <f>Tableau26[[#This Row],[Tps exec]]/1000</f>
        <v>3.052</v>
      </c>
      <c r="Q7">
        <v>3052</v>
      </c>
      <c r="R7">
        <v>0.9</v>
      </c>
      <c r="S7">
        <v>10</v>
      </c>
      <c r="U7" s="13" t="s">
        <v>11</v>
      </c>
      <c r="V7" s="13">
        <v>32</v>
      </c>
      <c r="W7" s="25">
        <f>Tableau26[[#This Row],[Tps exec]]/1000</f>
        <v>3.052</v>
      </c>
      <c r="X7" s="13">
        <v>3062</v>
      </c>
      <c r="Y7" s="13">
        <v>0.9</v>
      </c>
      <c r="Z7" s="13">
        <v>50</v>
      </c>
      <c r="AB7" s="13" t="s">
        <v>11</v>
      </c>
      <c r="AC7" s="13">
        <v>32</v>
      </c>
      <c r="AD7" s="25">
        <f>Tableau26[[#This Row],[Tps exec]]/1000</f>
        <v>3.052</v>
      </c>
      <c r="AE7" s="13">
        <v>2898</v>
      </c>
      <c r="AF7" s="13">
        <v>0.9</v>
      </c>
      <c r="AG7" s="13">
        <v>250</v>
      </c>
    </row>
    <row r="8" spans="1:33" x14ac:dyDescent="0.25">
      <c r="A8" t="s">
        <v>11</v>
      </c>
      <c r="B8" s="3">
        <f>VALUE(RIGHT(LEFT(Tableau1[[#This Row],[Fichier]],3),2))</f>
        <v>32</v>
      </c>
      <c r="C8" s="21">
        <f>Tableau1[[#This Row],[Temps exec]]/1000</f>
        <v>1.111</v>
      </c>
      <c r="D8">
        <v>1111</v>
      </c>
      <c r="E8">
        <v>30</v>
      </c>
      <c r="G8" t="s">
        <v>11</v>
      </c>
      <c r="H8">
        <f>VALUE(RIGHT(LEFT(Tableau25[[#This Row],[Fichier]],3),2))</f>
        <v>32</v>
      </c>
      <c r="I8" s="21">
        <f>Tableau25[[#This Row],[Temps exec]]/1000</f>
        <v>25.035</v>
      </c>
      <c r="J8">
        <v>25035</v>
      </c>
      <c r="K8">
        <v>30</v>
      </c>
      <c r="N8" t="s">
        <v>13</v>
      </c>
      <c r="O8">
        <v>33</v>
      </c>
      <c r="P8" s="21">
        <f>Tableau26[[#This Row],[Tps exec]]/1000</f>
        <v>0.42</v>
      </c>
      <c r="Q8">
        <v>420</v>
      </c>
      <c r="R8">
        <v>0.5</v>
      </c>
      <c r="S8">
        <v>10</v>
      </c>
      <c r="U8" s="12" t="s">
        <v>13</v>
      </c>
      <c r="V8" s="12">
        <v>33</v>
      </c>
      <c r="W8" s="26">
        <f>Tableau26[[#This Row],[Tps exec]]/1000</f>
        <v>0.42</v>
      </c>
      <c r="X8" s="12">
        <v>395</v>
      </c>
      <c r="Y8" s="12">
        <v>0.5</v>
      </c>
      <c r="Z8" s="12">
        <v>50</v>
      </c>
      <c r="AB8" s="12" t="s">
        <v>13</v>
      </c>
      <c r="AC8" s="12">
        <v>33</v>
      </c>
      <c r="AD8" s="26">
        <f>Tableau26[[#This Row],[Tps exec]]/1000</f>
        <v>0.42</v>
      </c>
      <c r="AE8" s="12">
        <v>494</v>
      </c>
      <c r="AF8" s="12">
        <v>0.5</v>
      </c>
      <c r="AG8" s="12">
        <v>250</v>
      </c>
    </row>
    <row r="9" spans="1:33" x14ac:dyDescent="0.25">
      <c r="A9" t="s">
        <v>13</v>
      </c>
      <c r="B9" s="3">
        <f>VALUE(RIGHT(LEFT(Tableau1[[#This Row],[Fichier]],3),2))</f>
        <v>33</v>
      </c>
      <c r="C9" s="21">
        <f>Tableau1[[#This Row],[Temps exec]]/1000</f>
        <v>1.054</v>
      </c>
      <c r="D9">
        <v>1054</v>
      </c>
      <c r="E9">
        <v>1</v>
      </c>
      <c r="G9" t="s">
        <v>13</v>
      </c>
      <c r="H9">
        <f>VALUE(RIGHT(LEFT(Tableau25[[#This Row],[Fichier]],3),2))</f>
        <v>33</v>
      </c>
      <c r="I9" s="21">
        <f>Tableau25[[#This Row],[Temps exec]]/1000</f>
        <v>8.8870000000000005</v>
      </c>
      <c r="J9">
        <v>8887</v>
      </c>
      <c r="K9">
        <v>1</v>
      </c>
      <c r="N9" t="s">
        <v>13</v>
      </c>
      <c r="O9">
        <v>33</v>
      </c>
      <c r="P9" s="21">
        <f>Tableau26[[#This Row],[Tps exec]]/1000</f>
        <v>0.88400000000000001</v>
      </c>
      <c r="Q9">
        <v>884</v>
      </c>
      <c r="R9">
        <v>0.7</v>
      </c>
      <c r="S9">
        <v>10</v>
      </c>
      <c r="U9" s="13" t="s">
        <v>13</v>
      </c>
      <c r="V9" s="13">
        <v>33</v>
      </c>
      <c r="W9" s="25">
        <f>Tableau26[[#This Row],[Tps exec]]/1000</f>
        <v>0.88400000000000001</v>
      </c>
      <c r="X9" s="13">
        <v>845</v>
      </c>
      <c r="Y9" s="13">
        <v>0.7</v>
      </c>
      <c r="Z9" s="13">
        <v>50</v>
      </c>
      <c r="AB9" s="13" t="s">
        <v>13</v>
      </c>
      <c r="AC9" s="13">
        <v>33</v>
      </c>
      <c r="AD9" s="25">
        <f>Tableau26[[#This Row],[Tps exec]]/1000</f>
        <v>0.88400000000000001</v>
      </c>
      <c r="AE9" s="13">
        <v>906</v>
      </c>
      <c r="AF9" s="13">
        <v>0.7</v>
      </c>
      <c r="AG9" s="13">
        <v>250</v>
      </c>
    </row>
    <row r="10" spans="1:33" x14ac:dyDescent="0.25">
      <c r="A10" t="s">
        <v>13</v>
      </c>
      <c r="B10" s="3">
        <f>VALUE(RIGHT(LEFT(Tableau1[[#This Row],[Fichier]],3),2))</f>
        <v>33</v>
      </c>
      <c r="C10" s="21">
        <f>Tableau1[[#This Row],[Temps exec]]/1000</f>
        <v>0.86399999999999999</v>
      </c>
      <c r="D10">
        <v>864</v>
      </c>
      <c r="E10">
        <v>10</v>
      </c>
      <c r="G10" t="s">
        <v>13</v>
      </c>
      <c r="H10">
        <f>VALUE(RIGHT(LEFT(Tableau25[[#This Row],[Fichier]],3),2))</f>
        <v>33</v>
      </c>
      <c r="I10" s="21">
        <f>Tableau25[[#This Row],[Temps exec]]/1000</f>
        <v>10.614000000000001</v>
      </c>
      <c r="J10">
        <v>10614</v>
      </c>
      <c r="K10">
        <v>10</v>
      </c>
      <c r="N10" t="s">
        <v>13</v>
      </c>
      <c r="O10">
        <v>33</v>
      </c>
      <c r="P10" s="21">
        <f>Tableau26[[#This Row],[Tps exec]]/1000</f>
        <v>3.0129999999999999</v>
      </c>
      <c r="Q10">
        <v>3013</v>
      </c>
      <c r="R10">
        <v>0.9</v>
      </c>
      <c r="S10">
        <v>10</v>
      </c>
      <c r="U10" s="12" t="s">
        <v>13</v>
      </c>
      <c r="V10" s="12">
        <v>33</v>
      </c>
      <c r="W10" s="26">
        <f>Tableau26[[#This Row],[Tps exec]]/1000</f>
        <v>3.0129999999999999</v>
      </c>
      <c r="X10" s="12">
        <v>2923</v>
      </c>
      <c r="Y10" s="12">
        <v>0.9</v>
      </c>
      <c r="Z10" s="12">
        <v>50</v>
      </c>
      <c r="AB10" s="12" t="s">
        <v>13</v>
      </c>
      <c r="AC10" s="12">
        <v>33</v>
      </c>
      <c r="AD10" s="26">
        <f>Tableau26[[#This Row],[Tps exec]]/1000</f>
        <v>3.0129999999999999</v>
      </c>
      <c r="AE10" s="12">
        <v>2756</v>
      </c>
      <c r="AF10" s="12">
        <v>0.9</v>
      </c>
      <c r="AG10" s="12">
        <v>250</v>
      </c>
    </row>
    <row r="11" spans="1:33" x14ac:dyDescent="0.25">
      <c r="A11" t="s">
        <v>13</v>
      </c>
      <c r="B11" s="3">
        <f>VALUE(RIGHT(LEFT(Tableau1[[#This Row],[Fichier]],3),2))</f>
        <v>33</v>
      </c>
      <c r="C11" s="21">
        <f>Tableau1[[#This Row],[Temps exec]]/1000</f>
        <v>0.92500000000000004</v>
      </c>
      <c r="D11">
        <v>925</v>
      </c>
      <c r="E11">
        <v>20</v>
      </c>
      <c r="G11" t="s">
        <v>13</v>
      </c>
      <c r="H11">
        <f>VALUE(RIGHT(LEFT(Tableau25[[#This Row],[Fichier]],3),2))</f>
        <v>33</v>
      </c>
      <c r="I11" s="21">
        <f>Tableau25[[#This Row],[Temps exec]]/1000</f>
        <v>14.728999999999999</v>
      </c>
      <c r="J11">
        <v>14729</v>
      </c>
      <c r="K11">
        <v>20</v>
      </c>
      <c r="N11" t="s">
        <v>14</v>
      </c>
      <c r="O11">
        <v>33</v>
      </c>
      <c r="P11" s="21">
        <f>Tableau26[[#This Row],[Tps exec]]/1000</f>
        <v>0.42199999999999999</v>
      </c>
      <c r="Q11">
        <v>422</v>
      </c>
      <c r="R11">
        <v>0.5</v>
      </c>
      <c r="S11">
        <v>10</v>
      </c>
      <c r="U11" s="13" t="s">
        <v>14</v>
      </c>
      <c r="V11" s="13">
        <v>33</v>
      </c>
      <c r="W11" s="25">
        <f>Tableau26[[#This Row],[Tps exec]]/1000</f>
        <v>0.42199999999999999</v>
      </c>
      <c r="X11" s="13">
        <v>387</v>
      </c>
      <c r="Y11" s="13">
        <v>0.5</v>
      </c>
      <c r="Z11" s="13">
        <v>50</v>
      </c>
      <c r="AB11" s="13" t="s">
        <v>14</v>
      </c>
      <c r="AC11" s="13">
        <v>33</v>
      </c>
      <c r="AD11" s="25">
        <f>Tableau26[[#This Row],[Tps exec]]/1000</f>
        <v>0.42199999999999999</v>
      </c>
      <c r="AE11" s="13">
        <v>453</v>
      </c>
      <c r="AF11" s="13">
        <v>0.5</v>
      </c>
      <c r="AG11" s="13">
        <v>250</v>
      </c>
    </row>
    <row r="12" spans="1:33" x14ac:dyDescent="0.25">
      <c r="A12" t="s">
        <v>13</v>
      </c>
      <c r="B12" s="3">
        <f>VALUE(RIGHT(LEFT(Tableau1[[#This Row],[Fichier]],3),2))</f>
        <v>33</v>
      </c>
      <c r="C12" s="21">
        <f>Tableau1[[#This Row],[Temps exec]]/1000</f>
        <v>0.85</v>
      </c>
      <c r="D12">
        <v>850</v>
      </c>
      <c r="E12">
        <v>30</v>
      </c>
      <c r="G12" t="s">
        <v>13</v>
      </c>
      <c r="H12">
        <f>VALUE(RIGHT(LEFT(Tableau25[[#This Row],[Fichier]],3),2))</f>
        <v>33</v>
      </c>
      <c r="I12" s="21">
        <f>Tableau25[[#This Row],[Temps exec]]/1000</f>
        <v>24.478999999999999</v>
      </c>
      <c r="J12">
        <v>24479</v>
      </c>
      <c r="K12">
        <v>30</v>
      </c>
      <c r="N12" t="s">
        <v>14</v>
      </c>
      <c r="O12">
        <v>33</v>
      </c>
      <c r="P12" s="21">
        <f>Tableau26[[#This Row],[Tps exec]]/1000</f>
        <v>0.92600000000000005</v>
      </c>
      <c r="Q12">
        <v>926</v>
      </c>
      <c r="R12">
        <v>0.7</v>
      </c>
      <c r="S12">
        <v>10</v>
      </c>
      <c r="U12" s="12" t="s">
        <v>14</v>
      </c>
      <c r="V12" s="12">
        <v>33</v>
      </c>
      <c r="W12" s="26">
        <f>Tableau26[[#This Row],[Tps exec]]/1000</f>
        <v>0.92600000000000005</v>
      </c>
      <c r="X12" s="12">
        <v>874</v>
      </c>
      <c r="Y12" s="12">
        <v>0.7</v>
      </c>
      <c r="Z12" s="12">
        <v>50</v>
      </c>
      <c r="AB12" s="12" t="s">
        <v>14</v>
      </c>
      <c r="AC12" s="12">
        <v>33</v>
      </c>
      <c r="AD12" s="26">
        <f>Tableau26[[#This Row],[Tps exec]]/1000</f>
        <v>0.92600000000000005</v>
      </c>
      <c r="AE12" s="12">
        <v>894</v>
      </c>
      <c r="AF12" s="12">
        <v>0.7</v>
      </c>
      <c r="AG12" s="12">
        <v>250</v>
      </c>
    </row>
    <row r="13" spans="1:33" x14ac:dyDescent="0.25">
      <c r="A13" t="s">
        <v>14</v>
      </c>
      <c r="B13" s="3">
        <f>VALUE(RIGHT(LEFT(Tableau1[[#This Row],[Fichier]],3),2))</f>
        <v>33</v>
      </c>
      <c r="C13" s="21">
        <f>Tableau1[[#This Row],[Temps exec]]/1000</f>
        <v>1.145</v>
      </c>
      <c r="D13">
        <v>1145</v>
      </c>
      <c r="E13">
        <v>1</v>
      </c>
      <c r="G13" t="s">
        <v>14</v>
      </c>
      <c r="H13">
        <f>VALUE(RIGHT(LEFT(Tableau25[[#This Row],[Fichier]],3),2))</f>
        <v>33</v>
      </c>
      <c r="I13" s="21">
        <f>Tableau25[[#This Row],[Temps exec]]/1000</f>
        <v>10.529</v>
      </c>
      <c r="J13">
        <v>10529</v>
      </c>
      <c r="K13">
        <v>1</v>
      </c>
      <c r="N13" t="s">
        <v>14</v>
      </c>
      <c r="O13">
        <v>33</v>
      </c>
      <c r="P13" s="21">
        <f>Tableau26[[#This Row],[Tps exec]]/1000</f>
        <v>3.2450000000000001</v>
      </c>
      <c r="Q13">
        <v>3245</v>
      </c>
      <c r="R13">
        <v>0.9</v>
      </c>
      <c r="S13">
        <v>10</v>
      </c>
      <c r="U13" s="13" t="s">
        <v>14</v>
      </c>
      <c r="V13" s="13">
        <v>33</v>
      </c>
      <c r="W13" s="25">
        <f>Tableau26[[#This Row],[Tps exec]]/1000</f>
        <v>3.2450000000000001</v>
      </c>
      <c r="X13" s="13">
        <v>2979</v>
      </c>
      <c r="Y13" s="13">
        <v>0.9</v>
      </c>
      <c r="Z13" s="13">
        <v>50</v>
      </c>
      <c r="AB13" s="13" t="s">
        <v>14</v>
      </c>
      <c r="AC13" s="13">
        <v>33</v>
      </c>
      <c r="AD13" s="25">
        <f>Tableau26[[#This Row],[Tps exec]]/1000</f>
        <v>3.2450000000000001</v>
      </c>
      <c r="AE13" s="13">
        <v>2940</v>
      </c>
      <c r="AF13" s="13">
        <v>0.9</v>
      </c>
      <c r="AG13" s="13">
        <v>250</v>
      </c>
    </row>
    <row r="14" spans="1:33" x14ac:dyDescent="0.25">
      <c r="A14" t="s">
        <v>14</v>
      </c>
      <c r="B14" s="3">
        <f>VALUE(RIGHT(LEFT(Tableau1[[#This Row],[Fichier]],3),2))</f>
        <v>33</v>
      </c>
      <c r="C14" s="21">
        <f>Tableau1[[#This Row],[Temps exec]]/1000</f>
        <v>1.173</v>
      </c>
      <c r="D14">
        <v>1173</v>
      </c>
      <c r="E14">
        <v>10</v>
      </c>
      <c r="G14" t="s">
        <v>14</v>
      </c>
      <c r="H14">
        <f>VALUE(RIGHT(LEFT(Tableau25[[#This Row],[Fichier]],3),2))</f>
        <v>33</v>
      </c>
      <c r="I14" s="21">
        <f>Tableau25[[#This Row],[Temps exec]]/1000</f>
        <v>8.9280000000000008</v>
      </c>
      <c r="J14">
        <v>8928</v>
      </c>
      <c r="K14">
        <v>10</v>
      </c>
      <c r="N14" t="s">
        <v>15</v>
      </c>
      <c r="O14">
        <v>34</v>
      </c>
      <c r="P14" s="21">
        <f>Tableau26[[#This Row],[Tps exec]]/1000</f>
        <v>0.41299999999999998</v>
      </c>
      <c r="Q14">
        <v>413</v>
      </c>
      <c r="R14">
        <v>0.5</v>
      </c>
      <c r="S14">
        <v>10</v>
      </c>
      <c r="U14" s="12" t="s">
        <v>15</v>
      </c>
      <c r="V14" s="12">
        <v>34</v>
      </c>
      <c r="W14" s="26">
        <f>Tableau26[[#This Row],[Tps exec]]/1000</f>
        <v>0.41299999999999998</v>
      </c>
      <c r="X14" s="12">
        <v>414</v>
      </c>
      <c r="Y14" s="12">
        <v>0.5</v>
      </c>
      <c r="Z14" s="12">
        <v>50</v>
      </c>
      <c r="AB14" s="12" t="s">
        <v>15</v>
      </c>
      <c r="AC14" s="12">
        <v>34</v>
      </c>
      <c r="AD14" s="26">
        <f>Tableau26[[#This Row],[Tps exec]]/1000</f>
        <v>0.41299999999999998</v>
      </c>
      <c r="AE14" s="12">
        <v>493</v>
      </c>
      <c r="AF14" s="12">
        <v>0.5</v>
      </c>
      <c r="AG14" s="12">
        <v>250</v>
      </c>
    </row>
    <row r="15" spans="1:33" x14ac:dyDescent="0.25">
      <c r="A15" t="s">
        <v>14</v>
      </c>
      <c r="B15" s="3">
        <f>VALUE(RIGHT(LEFT(Tableau1[[#This Row],[Fichier]],3),2))</f>
        <v>33</v>
      </c>
      <c r="C15" s="21">
        <f>Tableau1[[#This Row],[Temps exec]]/1000</f>
        <v>1.0069999999999999</v>
      </c>
      <c r="D15">
        <v>1007</v>
      </c>
      <c r="E15">
        <v>20</v>
      </c>
      <c r="G15" t="s">
        <v>14</v>
      </c>
      <c r="H15">
        <f>VALUE(RIGHT(LEFT(Tableau25[[#This Row],[Fichier]],3),2))</f>
        <v>33</v>
      </c>
      <c r="I15" s="21">
        <f>Tableau25[[#This Row],[Temps exec]]/1000</f>
        <v>15.698</v>
      </c>
      <c r="J15">
        <v>15698</v>
      </c>
      <c r="K15">
        <v>20</v>
      </c>
      <c r="N15" t="s">
        <v>15</v>
      </c>
      <c r="O15">
        <v>34</v>
      </c>
      <c r="P15" s="21">
        <f>Tableau26[[#This Row],[Tps exec]]/1000</f>
        <v>0.88900000000000001</v>
      </c>
      <c r="Q15">
        <v>889</v>
      </c>
      <c r="R15">
        <v>0.7</v>
      </c>
      <c r="S15">
        <v>10</v>
      </c>
      <c r="U15" s="13" t="s">
        <v>15</v>
      </c>
      <c r="V15" s="13">
        <v>34</v>
      </c>
      <c r="W15" s="25">
        <f>Tableau26[[#This Row],[Tps exec]]/1000</f>
        <v>0.88900000000000001</v>
      </c>
      <c r="X15" s="13">
        <v>861</v>
      </c>
      <c r="Y15" s="13">
        <v>0.7</v>
      </c>
      <c r="Z15" s="13">
        <v>50</v>
      </c>
      <c r="AB15" s="13" t="s">
        <v>15</v>
      </c>
      <c r="AC15" s="13">
        <v>34</v>
      </c>
      <c r="AD15" s="25">
        <f>Tableau26[[#This Row],[Tps exec]]/1000</f>
        <v>0.88900000000000001</v>
      </c>
      <c r="AE15" s="13">
        <v>869</v>
      </c>
      <c r="AF15" s="13">
        <v>0.7</v>
      </c>
      <c r="AG15" s="13">
        <v>250</v>
      </c>
    </row>
    <row r="16" spans="1:33" x14ac:dyDescent="0.25">
      <c r="A16" t="s">
        <v>14</v>
      </c>
      <c r="B16" s="3">
        <f>VALUE(RIGHT(LEFT(Tableau1[[#This Row],[Fichier]],3),2))</f>
        <v>33</v>
      </c>
      <c r="C16" s="21">
        <f>Tableau1[[#This Row],[Temps exec]]/1000</f>
        <v>0.88300000000000001</v>
      </c>
      <c r="D16">
        <v>883</v>
      </c>
      <c r="E16">
        <v>30</v>
      </c>
      <c r="G16" t="s">
        <v>14</v>
      </c>
      <c r="H16">
        <f>VALUE(RIGHT(LEFT(Tableau25[[#This Row],[Fichier]],3),2))</f>
        <v>33</v>
      </c>
      <c r="I16" s="21">
        <f>Tableau25[[#This Row],[Temps exec]]/1000</f>
        <v>18.257999999999999</v>
      </c>
      <c r="J16">
        <v>18258</v>
      </c>
      <c r="K16">
        <v>30</v>
      </c>
      <c r="N16" t="s">
        <v>15</v>
      </c>
      <c r="O16">
        <v>34</v>
      </c>
      <c r="P16" s="21">
        <f>Tableau26[[#This Row],[Tps exec]]/1000</f>
        <v>3.3050000000000002</v>
      </c>
      <c r="Q16">
        <v>3305</v>
      </c>
      <c r="R16">
        <v>0.9</v>
      </c>
      <c r="S16">
        <v>10</v>
      </c>
      <c r="U16" s="12" t="s">
        <v>15</v>
      </c>
      <c r="V16" s="12">
        <v>34</v>
      </c>
      <c r="W16" s="26">
        <f>Tableau26[[#This Row],[Tps exec]]/1000</f>
        <v>3.3050000000000002</v>
      </c>
      <c r="X16" s="12">
        <v>2967</v>
      </c>
      <c r="Y16" s="12">
        <v>0.9</v>
      </c>
      <c r="Z16" s="12">
        <v>50</v>
      </c>
      <c r="AB16" s="12" t="s">
        <v>15</v>
      </c>
      <c r="AC16" s="12">
        <v>34</v>
      </c>
      <c r="AD16" s="26">
        <f>Tableau26[[#This Row],[Tps exec]]/1000</f>
        <v>3.3050000000000002</v>
      </c>
      <c r="AE16" s="12">
        <v>2941</v>
      </c>
      <c r="AF16" s="12">
        <v>0.9</v>
      </c>
      <c r="AG16" s="12">
        <v>250</v>
      </c>
    </row>
    <row r="17" spans="1:33" x14ac:dyDescent="0.25">
      <c r="A17" t="s">
        <v>15</v>
      </c>
      <c r="B17" s="3">
        <f>VALUE(RIGHT(LEFT(Tableau1[[#This Row],[Fichier]],3),2))</f>
        <v>34</v>
      </c>
      <c r="C17" s="21">
        <f>Tableau1[[#This Row],[Temps exec]]/1000</f>
        <v>1.29</v>
      </c>
      <c r="D17">
        <v>1290</v>
      </c>
      <c r="E17">
        <v>1</v>
      </c>
      <c r="G17" t="s">
        <v>15</v>
      </c>
      <c r="H17">
        <f>VALUE(RIGHT(LEFT(Tableau25[[#This Row],[Fichier]],3),2))</f>
        <v>34</v>
      </c>
      <c r="I17" s="21">
        <f>Tableau25[[#This Row],[Temps exec]]/1000</f>
        <v>11.785</v>
      </c>
      <c r="J17">
        <v>11785</v>
      </c>
      <c r="K17">
        <v>1</v>
      </c>
      <c r="N17" t="s">
        <v>16</v>
      </c>
      <c r="O17">
        <v>36</v>
      </c>
      <c r="P17" s="21">
        <f>Tableau26[[#This Row],[Tps exec]]/1000</f>
        <v>0.438</v>
      </c>
      <c r="Q17">
        <v>438</v>
      </c>
      <c r="R17">
        <v>0.5</v>
      </c>
      <c r="S17">
        <v>10</v>
      </c>
      <c r="U17" s="13" t="s">
        <v>16</v>
      </c>
      <c r="V17" s="13">
        <v>36</v>
      </c>
      <c r="W17" s="25">
        <f>Tableau26[[#This Row],[Tps exec]]/1000</f>
        <v>0.438</v>
      </c>
      <c r="X17" s="13">
        <v>412</v>
      </c>
      <c r="Y17" s="13">
        <v>0.5</v>
      </c>
      <c r="Z17" s="13">
        <v>50</v>
      </c>
      <c r="AB17" s="13" t="s">
        <v>16</v>
      </c>
      <c r="AC17" s="13">
        <v>36</v>
      </c>
      <c r="AD17" s="25">
        <f>Tableau26[[#This Row],[Tps exec]]/1000</f>
        <v>0.438</v>
      </c>
      <c r="AE17" s="13">
        <v>429</v>
      </c>
      <c r="AF17" s="13">
        <v>0.5</v>
      </c>
      <c r="AG17" s="13">
        <v>250</v>
      </c>
    </row>
    <row r="18" spans="1:33" x14ac:dyDescent="0.25">
      <c r="A18" t="s">
        <v>15</v>
      </c>
      <c r="B18" s="3">
        <f>VALUE(RIGHT(LEFT(Tableau1[[#This Row],[Fichier]],3),2))</f>
        <v>34</v>
      </c>
      <c r="C18" s="21">
        <f>Tableau1[[#This Row],[Temps exec]]/1000</f>
        <v>1.1220000000000001</v>
      </c>
      <c r="D18">
        <v>1122</v>
      </c>
      <c r="E18">
        <v>10</v>
      </c>
      <c r="G18" t="s">
        <v>15</v>
      </c>
      <c r="H18">
        <f>VALUE(RIGHT(LEFT(Tableau25[[#This Row],[Fichier]],3),2))</f>
        <v>34</v>
      </c>
      <c r="I18" s="21">
        <f>Tableau25[[#This Row],[Temps exec]]/1000</f>
        <v>12.253</v>
      </c>
      <c r="J18">
        <v>12253</v>
      </c>
      <c r="K18">
        <v>10</v>
      </c>
      <c r="N18" t="s">
        <v>16</v>
      </c>
      <c r="O18">
        <v>36</v>
      </c>
      <c r="P18" s="21">
        <f>Tableau26[[#This Row],[Tps exec]]/1000</f>
        <v>0.91300000000000003</v>
      </c>
      <c r="Q18">
        <v>913</v>
      </c>
      <c r="R18">
        <v>0.7</v>
      </c>
      <c r="S18">
        <v>10</v>
      </c>
      <c r="U18" s="12" t="s">
        <v>16</v>
      </c>
      <c r="V18" s="12">
        <v>36</v>
      </c>
      <c r="W18" s="26">
        <f>Tableau26[[#This Row],[Tps exec]]/1000</f>
        <v>0.91300000000000003</v>
      </c>
      <c r="X18" s="12">
        <v>903</v>
      </c>
      <c r="Y18" s="12">
        <v>0.7</v>
      </c>
      <c r="Z18" s="12">
        <v>50</v>
      </c>
      <c r="AB18" s="12" t="s">
        <v>16</v>
      </c>
      <c r="AC18" s="12">
        <v>36</v>
      </c>
      <c r="AD18" s="26">
        <f>Tableau26[[#This Row],[Tps exec]]/1000</f>
        <v>0.91300000000000003</v>
      </c>
      <c r="AE18" s="12">
        <v>897</v>
      </c>
      <c r="AF18" s="12">
        <v>0.7</v>
      </c>
      <c r="AG18" s="12">
        <v>250</v>
      </c>
    </row>
    <row r="19" spans="1:33" x14ac:dyDescent="0.25">
      <c r="A19" t="s">
        <v>15</v>
      </c>
      <c r="B19" s="3">
        <f>VALUE(RIGHT(LEFT(Tableau1[[#This Row],[Fichier]],3),2))</f>
        <v>34</v>
      </c>
      <c r="C19" s="21">
        <f>Tableau1[[#This Row],[Temps exec]]/1000</f>
        <v>1.0820000000000001</v>
      </c>
      <c r="D19">
        <v>1082</v>
      </c>
      <c r="E19">
        <v>20</v>
      </c>
      <c r="G19" t="s">
        <v>15</v>
      </c>
      <c r="H19">
        <f>VALUE(RIGHT(LEFT(Tableau25[[#This Row],[Fichier]],3),2))</f>
        <v>34</v>
      </c>
      <c r="I19" s="21">
        <f>Tableau25[[#This Row],[Temps exec]]/1000</f>
        <v>22.41</v>
      </c>
      <c r="J19">
        <v>22410</v>
      </c>
      <c r="K19">
        <v>20</v>
      </c>
      <c r="N19" t="s">
        <v>16</v>
      </c>
      <c r="O19">
        <v>36</v>
      </c>
      <c r="P19" s="21">
        <f>Tableau26[[#This Row],[Tps exec]]/1000</f>
        <v>3.1560000000000001</v>
      </c>
      <c r="Q19">
        <v>3156</v>
      </c>
      <c r="R19">
        <v>0.9</v>
      </c>
      <c r="S19">
        <v>10</v>
      </c>
      <c r="U19" s="13" t="s">
        <v>16</v>
      </c>
      <c r="V19" s="13">
        <v>36</v>
      </c>
      <c r="W19" s="25">
        <f>Tableau26[[#This Row],[Tps exec]]/1000</f>
        <v>3.1560000000000001</v>
      </c>
      <c r="X19" s="13">
        <v>3160</v>
      </c>
      <c r="Y19" s="13">
        <v>0.9</v>
      </c>
      <c r="Z19" s="13">
        <v>50</v>
      </c>
      <c r="AB19" s="13" t="s">
        <v>16</v>
      </c>
      <c r="AC19" s="13">
        <v>36</v>
      </c>
      <c r="AD19" s="25">
        <f>Tableau26[[#This Row],[Tps exec]]/1000</f>
        <v>3.1560000000000001</v>
      </c>
      <c r="AE19" s="13">
        <v>2992</v>
      </c>
      <c r="AF19" s="13">
        <v>0.9</v>
      </c>
      <c r="AG19" s="13">
        <v>250</v>
      </c>
    </row>
    <row r="20" spans="1:33" x14ac:dyDescent="0.25">
      <c r="A20" t="s">
        <v>15</v>
      </c>
      <c r="B20" s="3">
        <f>VALUE(RIGHT(LEFT(Tableau1[[#This Row],[Fichier]],3),2))</f>
        <v>34</v>
      </c>
      <c r="C20" s="21">
        <f>Tableau1[[#This Row],[Temps exec]]/1000</f>
        <v>1.393</v>
      </c>
      <c r="D20">
        <v>1393</v>
      </c>
      <c r="E20">
        <v>30</v>
      </c>
      <c r="G20" t="s">
        <v>15</v>
      </c>
      <c r="H20">
        <f>VALUE(RIGHT(LEFT(Tableau25[[#This Row],[Fichier]],3),2))</f>
        <v>34</v>
      </c>
      <c r="I20" s="21">
        <f>Tableau25[[#This Row],[Temps exec]]/1000</f>
        <v>19.257999999999999</v>
      </c>
      <c r="J20">
        <v>19258</v>
      </c>
      <c r="K20">
        <v>30</v>
      </c>
      <c r="N20" t="s">
        <v>17</v>
      </c>
      <c r="O20">
        <v>37</v>
      </c>
      <c r="P20" s="21">
        <f>Tableau26[[#This Row],[Tps exec]]/1000</f>
        <v>0.45300000000000001</v>
      </c>
      <c r="Q20">
        <v>453</v>
      </c>
      <c r="R20">
        <v>0.5</v>
      </c>
      <c r="S20">
        <v>10</v>
      </c>
      <c r="U20" s="12" t="s">
        <v>17</v>
      </c>
      <c r="V20" s="12">
        <v>37</v>
      </c>
      <c r="W20" s="26">
        <f>Tableau26[[#This Row],[Tps exec]]/1000</f>
        <v>0.45300000000000001</v>
      </c>
      <c r="X20" s="12">
        <v>415</v>
      </c>
      <c r="Y20" s="12">
        <v>0.5</v>
      </c>
      <c r="Z20" s="12">
        <v>50</v>
      </c>
      <c r="AB20" s="12" t="s">
        <v>17</v>
      </c>
      <c r="AC20" s="12">
        <v>37</v>
      </c>
      <c r="AD20" s="26">
        <f>Tableau26[[#This Row],[Tps exec]]/1000</f>
        <v>0.45300000000000001</v>
      </c>
      <c r="AE20" s="12">
        <v>442</v>
      </c>
      <c r="AF20" s="12">
        <v>0.5</v>
      </c>
      <c r="AG20" s="12">
        <v>250</v>
      </c>
    </row>
    <row r="21" spans="1:33" x14ac:dyDescent="0.25">
      <c r="A21" t="s">
        <v>16</v>
      </c>
      <c r="B21" s="3">
        <f>VALUE(RIGHT(LEFT(Tableau1[[#This Row],[Fichier]],3),2))</f>
        <v>36</v>
      </c>
      <c r="C21" s="21">
        <f>Tableau1[[#This Row],[Temps exec]]/1000</f>
        <v>1.782</v>
      </c>
      <c r="D21">
        <v>1782</v>
      </c>
      <c r="E21">
        <v>1</v>
      </c>
      <c r="G21" t="s">
        <v>16</v>
      </c>
      <c r="H21">
        <f>VALUE(RIGHT(LEFT(Tableau25[[#This Row],[Fichier]],3),2))</f>
        <v>36</v>
      </c>
      <c r="I21" s="21">
        <f>Tableau25[[#This Row],[Temps exec]]/1000</f>
        <v>11.342000000000001</v>
      </c>
      <c r="J21">
        <v>11342</v>
      </c>
      <c r="K21">
        <v>1</v>
      </c>
      <c r="N21" t="s">
        <v>17</v>
      </c>
      <c r="O21">
        <v>37</v>
      </c>
      <c r="P21" s="21">
        <f>Tableau26[[#This Row],[Tps exec]]/1000</f>
        <v>0.92</v>
      </c>
      <c r="Q21">
        <v>920</v>
      </c>
      <c r="R21">
        <v>0.7</v>
      </c>
      <c r="S21">
        <v>10</v>
      </c>
      <c r="U21" s="13" t="s">
        <v>17</v>
      </c>
      <c r="V21" s="13">
        <v>37</v>
      </c>
      <c r="W21" s="25">
        <f>Tableau26[[#This Row],[Tps exec]]/1000</f>
        <v>0.92</v>
      </c>
      <c r="X21" s="13">
        <v>930</v>
      </c>
      <c r="Y21" s="13">
        <v>0.7</v>
      </c>
      <c r="Z21" s="13">
        <v>50</v>
      </c>
      <c r="AB21" s="13" t="s">
        <v>17</v>
      </c>
      <c r="AC21" s="13">
        <v>37</v>
      </c>
      <c r="AD21" s="25">
        <f>Tableau26[[#This Row],[Tps exec]]/1000</f>
        <v>0.92</v>
      </c>
      <c r="AE21" s="13">
        <v>914</v>
      </c>
      <c r="AF21" s="13">
        <v>0.7</v>
      </c>
      <c r="AG21" s="13">
        <v>250</v>
      </c>
    </row>
    <row r="22" spans="1:33" x14ac:dyDescent="0.25">
      <c r="A22" t="s">
        <v>16</v>
      </c>
      <c r="B22" s="3">
        <f>VALUE(RIGHT(LEFT(Tableau1[[#This Row],[Fichier]],3),2))</f>
        <v>36</v>
      </c>
      <c r="C22" s="21">
        <f>Tableau1[[#This Row],[Temps exec]]/1000</f>
        <v>1.26</v>
      </c>
      <c r="D22">
        <v>1260</v>
      </c>
      <c r="E22">
        <v>10</v>
      </c>
      <c r="G22" t="s">
        <v>16</v>
      </c>
      <c r="H22">
        <f>VALUE(RIGHT(LEFT(Tableau25[[#This Row],[Fichier]],3),2))</f>
        <v>36</v>
      </c>
      <c r="I22" s="21">
        <f>Tableau25[[#This Row],[Temps exec]]/1000</f>
        <v>11.613</v>
      </c>
      <c r="J22">
        <v>11613</v>
      </c>
      <c r="K22">
        <v>10</v>
      </c>
      <c r="N22" t="s">
        <v>17</v>
      </c>
      <c r="O22">
        <v>37</v>
      </c>
      <c r="P22" s="21">
        <f>Tableau26[[#This Row],[Tps exec]]/1000</f>
        <v>3.3029999999999999</v>
      </c>
      <c r="Q22">
        <v>3303</v>
      </c>
      <c r="R22">
        <v>0.9</v>
      </c>
      <c r="S22">
        <v>10</v>
      </c>
      <c r="U22" s="12" t="s">
        <v>17</v>
      </c>
      <c r="V22" s="12">
        <v>37</v>
      </c>
      <c r="W22" s="26">
        <f>Tableau26[[#This Row],[Tps exec]]/1000</f>
        <v>3.3029999999999999</v>
      </c>
      <c r="X22" s="12">
        <v>3069</v>
      </c>
      <c r="Y22" s="12">
        <v>0.9</v>
      </c>
      <c r="Z22" s="12">
        <v>50</v>
      </c>
      <c r="AB22" s="12" t="s">
        <v>17</v>
      </c>
      <c r="AC22" s="12">
        <v>37</v>
      </c>
      <c r="AD22" s="26">
        <f>Tableau26[[#This Row],[Tps exec]]/1000</f>
        <v>3.3029999999999999</v>
      </c>
      <c r="AE22" s="12">
        <v>3299</v>
      </c>
      <c r="AF22" s="12">
        <v>0.9</v>
      </c>
      <c r="AG22" s="12">
        <v>250</v>
      </c>
    </row>
    <row r="23" spans="1:33" x14ac:dyDescent="0.25">
      <c r="A23" t="s">
        <v>16</v>
      </c>
      <c r="B23" s="3">
        <f>VALUE(RIGHT(LEFT(Tableau1[[#This Row],[Fichier]],3),2))</f>
        <v>36</v>
      </c>
      <c r="C23" s="21">
        <f>Tableau1[[#This Row],[Temps exec]]/1000</f>
        <v>1.4470000000000001</v>
      </c>
      <c r="D23">
        <v>1447</v>
      </c>
      <c r="E23">
        <v>20</v>
      </c>
      <c r="G23" t="s">
        <v>16</v>
      </c>
      <c r="H23">
        <f>VALUE(RIGHT(LEFT(Tableau25[[#This Row],[Fichier]],3),2))</f>
        <v>36</v>
      </c>
      <c r="I23" s="21">
        <f>Tableau25[[#This Row],[Temps exec]]/1000</f>
        <v>18.547999999999998</v>
      </c>
      <c r="J23">
        <v>18548</v>
      </c>
      <c r="K23">
        <v>20</v>
      </c>
      <c r="N23" t="s">
        <v>18</v>
      </c>
      <c r="O23">
        <v>37</v>
      </c>
      <c r="P23" s="21">
        <f>Tableau26[[#This Row],[Tps exec]]/1000</f>
        <v>0.44400000000000001</v>
      </c>
      <c r="Q23">
        <v>444</v>
      </c>
      <c r="R23">
        <v>0.5</v>
      </c>
      <c r="S23">
        <v>10</v>
      </c>
      <c r="U23" s="13" t="s">
        <v>18</v>
      </c>
      <c r="V23" s="13">
        <v>37</v>
      </c>
      <c r="W23" s="25">
        <f>Tableau26[[#This Row],[Tps exec]]/1000</f>
        <v>0.44400000000000001</v>
      </c>
      <c r="X23" s="13">
        <v>447</v>
      </c>
      <c r="Y23" s="13">
        <v>0.5</v>
      </c>
      <c r="Z23" s="13">
        <v>50</v>
      </c>
      <c r="AB23" s="13" t="s">
        <v>18</v>
      </c>
      <c r="AC23" s="13">
        <v>37</v>
      </c>
      <c r="AD23" s="25">
        <f>Tableau26[[#This Row],[Tps exec]]/1000</f>
        <v>0.44400000000000001</v>
      </c>
      <c r="AE23" s="13">
        <v>547</v>
      </c>
      <c r="AF23" s="13">
        <v>0.5</v>
      </c>
      <c r="AG23" s="13">
        <v>250</v>
      </c>
    </row>
    <row r="24" spans="1:33" x14ac:dyDescent="0.25">
      <c r="A24" t="s">
        <v>16</v>
      </c>
      <c r="B24" s="3">
        <f>VALUE(RIGHT(LEFT(Tableau1[[#This Row],[Fichier]],3),2))</f>
        <v>36</v>
      </c>
      <c r="C24" s="21">
        <f>Tableau1[[#This Row],[Temps exec]]/1000</f>
        <v>1.58</v>
      </c>
      <c r="D24">
        <v>1580</v>
      </c>
      <c r="E24">
        <v>30</v>
      </c>
      <c r="G24" t="s">
        <v>16</v>
      </c>
      <c r="H24">
        <f>VALUE(RIGHT(LEFT(Tableau25[[#This Row],[Fichier]],3),2))</f>
        <v>36</v>
      </c>
      <c r="I24" s="21">
        <f>Tableau25[[#This Row],[Temps exec]]/1000</f>
        <v>29.981999999999999</v>
      </c>
      <c r="J24">
        <v>29982</v>
      </c>
      <c r="K24">
        <v>30</v>
      </c>
      <c r="N24" t="s">
        <v>18</v>
      </c>
      <c r="O24">
        <v>37</v>
      </c>
      <c r="P24" s="21">
        <f>Tableau26[[#This Row],[Tps exec]]/1000</f>
        <v>1.016</v>
      </c>
      <c r="Q24">
        <v>1016</v>
      </c>
      <c r="R24">
        <v>0.7</v>
      </c>
      <c r="S24">
        <v>10</v>
      </c>
      <c r="U24" s="12" t="s">
        <v>18</v>
      </c>
      <c r="V24" s="12">
        <v>37</v>
      </c>
      <c r="W24" s="26">
        <f>Tableau26[[#This Row],[Tps exec]]/1000</f>
        <v>1.016</v>
      </c>
      <c r="X24" s="12">
        <v>985</v>
      </c>
      <c r="Y24" s="12">
        <v>0.7</v>
      </c>
      <c r="Z24" s="12">
        <v>50</v>
      </c>
      <c r="AB24" s="12" t="s">
        <v>18</v>
      </c>
      <c r="AC24" s="12">
        <v>37</v>
      </c>
      <c r="AD24" s="26">
        <f>Tableau26[[#This Row],[Tps exec]]/1000</f>
        <v>1.016</v>
      </c>
      <c r="AE24" s="12">
        <v>941</v>
      </c>
      <c r="AF24" s="12">
        <v>0.7</v>
      </c>
      <c r="AG24" s="12">
        <v>250</v>
      </c>
    </row>
    <row r="25" spans="1:33" x14ac:dyDescent="0.25">
      <c r="A25" t="s">
        <v>17</v>
      </c>
      <c r="B25" s="3">
        <f>VALUE(RIGHT(LEFT(Tableau1[[#This Row],[Fichier]],3),2))</f>
        <v>37</v>
      </c>
      <c r="C25" s="21">
        <f>Tableau1[[#This Row],[Temps exec]]/1000</f>
        <v>1.4690000000000001</v>
      </c>
      <c r="D25">
        <v>1469</v>
      </c>
      <c r="E25">
        <v>1</v>
      </c>
      <c r="G25" t="s">
        <v>17</v>
      </c>
      <c r="H25">
        <f>VALUE(RIGHT(LEFT(Tableau25[[#This Row],[Fichier]],3),2))</f>
        <v>37</v>
      </c>
      <c r="I25" s="21">
        <f>Tableau25[[#This Row],[Temps exec]]/1000</f>
        <v>20.588999999999999</v>
      </c>
      <c r="J25">
        <v>20589</v>
      </c>
      <c r="K25">
        <v>1</v>
      </c>
      <c r="N25" t="s">
        <v>18</v>
      </c>
      <c r="O25">
        <v>37</v>
      </c>
      <c r="P25" s="21">
        <f>Tableau26[[#This Row],[Tps exec]]/1000</f>
        <v>3.181</v>
      </c>
      <c r="Q25">
        <v>3181</v>
      </c>
      <c r="R25">
        <v>0.9</v>
      </c>
      <c r="S25">
        <v>10</v>
      </c>
      <c r="U25" s="13" t="s">
        <v>18</v>
      </c>
      <c r="V25" s="13">
        <v>37</v>
      </c>
      <c r="W25" s="25">
        <f>Tableau26[[#This Row],[Tps exec]]/1000</f>
        <v>3.181</v>
      </c>
      <c r="X25" s="13">
        <v>3233</v>
      </c>
      <c r="Y25" s="13">
        <v>0.9</v>
      </c>
      <c r="Z25" s="13">
        <v>50</v>
      </c>
      <c r="AB25" s="13" t="s">
        <v>18</v>
      </c>
      <c r="AC25" s="13">
        <v>37</v>
      </c>
      <c r="AD25" s="25">
        <f>Tableau26[[#This Row],[Tps exec]]/1000</f>
        <v>3.181</v>
      </c>
      <c r="AE25" s="13">
        <v>3634</v>
      </c>
      <c r="AF25" s="13">
        <v>0.9</v>
      </c>
      <c r="AG25" s="13">
        <v>250</v>
      </c>
    </row>
    <row r="26" spans="1:33" x14ac:dyDescent="0.25">
      <c r="A26" t="s">
        <v>17</v>
      </c>
      <c r="B26" s="3">
        <f>VALUE(RIGHT(LEFT(Tableau1[[#This Row],[Fichier]],3),2))</f>
        <v>37</v>
      </c>
      <c r="C26" s="21">
        <f>Tableau1[[#This Row],[Temps exec]]/1000</f>
        <v>1.4910000000000001</v>
      </c>
      <c r="D26">
        <v>1491</v>
      </c>
      <c r="E26">
        <v>10</v>
      </c>
      <c r="G26" t="s">
        <v>17</v>
      </c>
      <c r="H26">
        <f>VALUE(RIGHT(LEFT(Tableau25[[#This Row],[Fichier]],3),2))</f>
        <v>37</v>
      </c>
      <c r="I26" s="21">
        <f>Tableau25[[#This Row],[Temps exec]]/1000</f>
        <v>13.593999999999999</v>
      </c>
      <c r="J26">
        <v>13594</v>
      </c>
      <c r="K26">
        <v>10</v>
      </c>
      <c r="N26" t="s">
        <v>19</v>
      </c>
      <c r="O26">
        <v>38</v>
      </c>
      <c r="P26" s="21">
        <f>Tableau26[[#This Row],[Tps exec]]/1000</f>
        <v>0.44900000000000001</v>
      </c>
      <c r="Q26">
        <v>449</v>
      </c>
      <c r="R26">
        <v>0.5</v>
      </c>
      <c r="S26">
        <v>10</v>
      </c>
      <c r="U26" s="12" t="s">
        <v>19</v>
      </c>
      <c r="V26" s="12">
        <v>38</v>
      </c>
      <c r="W26" s="26">
        <f>Tableau26[[#This Row],[Tps exec]]/1000</f>
        <v>0.44900000000000001</v>
      </c>
      <c r="X26" s="12">
        <v>433</v>
      </c>
      <c r="Y26" s="12">
        <v>0.5</v>
      </c>
      <c r="Z26" s="12">
        <v>50</v>
      </c>
      <c r="AB26" s="12" t="s">
        <v>19</v>
      </c>
      <c r="AC26" s="12">
        <v>38</v>
      </c>
      <c r="AD26" s="26">
        <f>Tableau26[[#This Row],[Tps exec]]/1000</f>
        <v>0.44900000000000001</v>
      </c>
      <c r="AE26" s="12">
        <v>565</v>
      </c>
      <c r="AF26" s="12">
        <v>0.5</v>
      </c>
      <c r="AG26" s="12">
        <v>250</v>
      </c>
    </row>
    <row r="27" spans="1:33" x14ac:dyDescent="0.25">
      <c r="A27" t="s">
        <v>17</v>
      </c>
      <c r="B27" s="3">
        <f>VALUE(RIGHT(LEFT(Tableau1[[#This Row],[Fichier]],3),2))</f>
        <v>37</v>
      </c>
      <c r="C27" s="21">
        <f>Tableau1[[#This Row],[Temps exec]]/1000</f>
        <v>1.395</v>
      </c>
      <c r="D27">
        <v>1395</v>
      </c>
      <c r="E27">
        <v>20</v>
      </c>
      <c r="G27" t="s">
        <v>17</v>
      </c>
      <c r="H27">
        <f>VALUE(RIGHT(LEFT(Tableau25[[#This Row],[Fichier]],3),2))</f>
        <v>37</v>
      </c>
      <c r="I27" s="21">
        <f>Tableau25[[#This Row],[Temps exec]]/1000</f>
        <v>27.538</v>
      </c>
      <c r="J27">
        <v>27538</v>
      </c>
      <c r="K27">
        <v>20</v>
      </c>
      <c r="N27" t="s">
        <v>19</v>
      </c>
      <c r="O27">
        <v>38</v>
      </c>
      <c r="P27" s="21">
        <f>Tableau26[[#This Row],[Tps exec]]/1000</f>
        <v>0.97199999999999998</v>
      </c>
      <c r="Q27">
        <v>972</v>
      </c>
      <c r="R27">
        <v>0.7</v>
      </c>
      <c r="S27">
        <v>10</v>
      </c>
      <c r="U27" s="13" t="s">
        <v>19</v>
      </c>
      <c r="V27" s="13">
        <v>38</v>
      </c>
      <c r="W27" s="25">
        <f>Tableau26[[#This Row],[Tps exec]]/1000</f>
        <v>0.97199999999999998</v>
      </c>
      <c r="X27" s="13">
        <v>1004</v>
      </c>
      <c r="Y27" s="13">
        <v>0.7</v>
      </c>
      <c r="Z27" s="13">
        <v>50</v>
      </c>
      <c r="AB27" s="13" t="s">
        <v>19</v>
      </c>
      <c r="AC27" s="13">
        <v>38</v>
      </c>
      <c r="AD27" s="25">
        <f>Tableau26[[#This Row],[Tps exec]]/1000</f>
        <v>0.97199999999999998</v>
      </c>
      <c r="AE27" s="13">
        <v>918</v>
      </c>
      <c r="AF27" s="13">
        <v>0.7</v>
      </c>
      <c r="AG27" s="13">
        <v>250</v>
      </c>
    </row>
    <row r="28" spans="1:33" x14ac:dyDescent="0.25">
      <c r="A28" t="s">
        <v>17</v>
      </c>
      <c r="B28" s="3">
        <f>VALUE(RIGHT(LEFT(Tableau1[[#This Row],[Fichier]],3),2))</f>
        <v>37</v>
      </c>
      <c r="C28" s="21">
        <f>Tableau1[[#This Row],[Temps exec]]/1000</f>
        <v>2.0609999999999999</v>
      </c>
      <c r="D28">
        <v>2061</v>
      </c>
      <c r="E28">
        <v>30</v>
      </c>
      <c r="G28" t="s">
        <v>17</v>
      </c>
      <c r="H28">
        <f>VALUE(RIGHT(LEFT(Tableau25[[#This Row],[Fichier]],3),2))</f>
        <v>37</v>
      </c>
      <c r="I28" s="21">
        <f>Tableau25[[#This Row],[Temps exec]]/1000</f>
        <v>23.359000000000002</v>
      </c>
      <c r="J28">
        <v>23359</v>
      </c>
      <c r="K28">
        <v>30</v>
      </c>
      <c r="N28" t="s">
        <v>19</v>
      </c>
      <c r="O28">
        <v>38</v>
      </c>
      <c r="P28" s="21">
        <f>Tableau26[[#This Row],[Tps exec]]/1000</f>
        <v>3.1059999999999999</v>
      </c>
      <c r="Q28">
        <v>3106</v>
      </c>
      <c r="R28">
        <v>0.9</v>
      </c>
      <c r="S28">
        <v>10</v>
      </c>
      <c r="U28" s="12" t="s">
        <v>19</v>
      </c>
      <c r="V28" s="12">
        <v>38</v>
      </c>
      <c r="W28" s="26">
        <f>Tableau26[[#This Row],[Tps exec]]/1000</f>
        <v>3.1059999999999999</v>
      </c>
      <c r="X28" s="12">
        <v>3097</v>
      </c>
      <c r="Y28" s="12">
        <v>0.9</v>
      </c>
      <c r="Z28" s="12">
        <v>50</v>
      </c>
      <c r="AB28" s="12" t="s">
        <v>19</v>
      </c>
      <c r="AC28" s="12">
        <v>38</v>
      </c>
      <c r="AD28" s="26">
        <f>Tableau26[[#This Row],[Tps exec]]/1000</f>
        <v>3.1059999999999999</v>
      </c>
      <c r="AE28" s="12">
        <v>3407</v>
      </c>
      <c r="AF28" s="12">
        <v>0.9</v>
      </c>
      <c r="AG28" s="12">
        <v>250</v>
      </c>
    </row>
    <row r="29" spans="1:33" x14ac:dyDescent="0.25">
      <c r="A29" t="s">
        <v>18</v>
      </c>
      <c r="B29" s="3">
        <f>VALUE(RIGHT(LEFT(Tableau1[[#This Row],[Fichier]],3),2))</f>
        <v>37</v>
      </c>
      <c r="C29" s="21">
        <f>Tableau1[[#This Row],[Temps exec]]/1000</f>
        <v>1.6950000000000001</v>
      </c>
      <c r="D29">
        <v>1695</v>
      </c>
      <c r="E29">
        <v>1</v>
      </c>
      <c r="G29" t="s">
        <v>18</v>
      </c>
      <c r="H29">
        <f>VALUE(RIGHT(LEFT(Tableau25[[#This Row],[Fichier]],3),2))</f>
        <v>37</v>
      </c>
      <c r="I29" s="21">
        <f>Tableau25[[#This Row],[Temps exec]]/1000</f>
        <v>15.34</v>
      </c>
      <c r="J29">
        <v>15340</v>
      </c>
      <c r="K29">
        <v>1</v>
      </c>
      <c r="N29" t="s">
        <v>20</v>
      </c>
      <c r="O29">
        <v>39</v>
      </c>
      <c r="P29" s="21">
        <f>Tableau26[[#This Row],[Tps exec]]/1000</f>
        <v>0.47199999999999998</v>
      </c>
      <c r="Q29">
        <v>472</v>
      </c>
      <c r="R29">
        <v>0.5</v>
      </c>
      <c r="S29">
        <v>10</v>
      </c>
      <c r="U29" s="13" t="s">
        <v>20</v>
      </c>
      <c r="V29" s="13">
        <v>39</v>
      </c>
      <c r="W29" s="25">
        <f>Tableau26[[#This Row],[Tps exec]]/1000</f>
        <v>0.47199999999999998</v>
      </c>
      <c r="X29" s="13">
        <v>477</v>
      </c>
      <c r="Y29" s="13">
        <v>0.5</v>
      </c>
      <c r="Z29" s="13">
        <v>50</v>
      </c>
      <c r="AB29" s="13" t="s">
        <v>20</v>
      </c>
      <c r="AC29" s="13">
        <v>39</v>
      </c>
      <c r="AD29" s="25">
        <f>Tableau26[[#This Row],[Tps exec]]/1000</f>
        <v>0.47199999999999998</v>
      </c>
      <c r="AE29" s="13">
        <v>470</v>
      </c>
      <c r="AF29" s="13">
        <v>0.5</v>
      </c>
      <c r="AG29" s="13">
        <v>250</v>
      </c>
    </row>
    <row r="30" spans="1:33" x14ac:dyDescent="0.25">
      <c r="A30" t="s">
        <v>18</v>
      </c>
      <c r="B30" s="3">
        <f>VALUE(RIGHT(LEFT(Tableau1[[#This Row],[Fichier]],3),2))</f>
        <v>37</v>
      </c>
      <c r="C30" s="21">
        <f>Tableau1[[#This Row],[Temps exec]]/1000</f>
        <v>1.1419999999999999</v>
      </c>
      <c r="D30">
        <v>1142</v>
      </c>
      <c r="E30">
        <v>10</v>
      </c>
      <c r="G30" t="s">
        <v>18</v>
      </c>
      <c r="H30">
        <f>VALUE(RIGHT(LEFT(Tableau25[[#This Row],[Fichier]],3),2))</f>
        <v>37</v>
      </c>
      <c r="I30" s="21">
        <f>Tableau25[[#This Row],[Temps exec]]/1000</f>
        <v>17.001999999999999</v>
      </c>
      <c r="J30">
        <v>17002</v>
      </c>
      <c r="K30">
        <v>10</v>
      </c>
      <c r="N30" t="s">
        <v>20</v>
      </c>
      <c r="O30">
        <v>39</v>
      </c>
      <c r="P30" s="21">
        <f>Tableau26[[#This Row],[Tps exec]]/1000</f>
        <v>0.995</v>
      </c>
      <c r="Q30">
        <v>995</v>
      </c>
      <c r="R30">
        <v>0.7</v>
      </c>
      <c r="S30">
        <v>10</v>
      </c>
      <c r="U30" s="12" t="s">
        <v>20</v>
      </c>
      <c r="V30" s="12">
        <v>39</v>
      </c>
      <c r="W30" s="26">
        <f>Tableau26[[#This Row],[Tps exec]]/1000</f>
        <v>0.995</v>
      </c>
      <c r="X30" s="12">
        <v>979</v>
      </c>
      <c r="Y30" s="12">
        <v>0.7</v>
      </c>
      <c r="Z30" s="12">
        <v>50</v>
      </c>
      <c r="AB30" s="12" t="s">
        <v>20</v>
      </c>
      <c r="AC30" s="12">
        <v>39</v>
      </c>
      <c r="AD30" s="26">
        <f>Tableau26[[#This Row],[Tps exec]]/1000</f>
        <v>0.995</v>
      </c>
      <c r="AE30" s="12">
        <v>934</v>
      </c>
      <c r="AF30" s="12">
        <v>0.7</v>
      </c>
      <c r="AG30" s="12">
        <v>250</v>
      </c>
    </row>
    <row r="31" spans="1:33" x14ac:dyDescent="0.25">
      <c r="A31" t="s">
        <v>18</v>
      </c>
      <c r="B31" s="3">
        <f>VALUE(RIGHT(LEFT(Tableau1[[#This Row],[Fichier]],3),2))</f>
        <v>37</v>
      </c>
      <c r="C31" s="21">
        <f>Tableau1[[#This Row],[Temps exec]]/1000</f>
        <v>1.2430000000000001</v>
      </c>
      <c r="D31">
        <v>1243</v>
      </c>
      <c r="E31">
        <v>20</v>
      </c>
      <c r="G31" t="s">
        <v>18</v>
      </c>
      <c r="H31">
        <f>VALUE(RIGHT(LEFT(Tableau25[[#This Row],[Fichier]],3),2))</f>
        <v>37</v>
      </c>
      <c r="I31" s="21">
        <f>Tableau25[[#This Row],[Temps exec]]/1000</f>
        <v>27.420999999999999</v>
      </c>
      <c r="J31">
        <v>27421</v>
      </c>
      <c r="K31">
        <v>20</v>
      </c>
      <c r="N31" t="s">
        <v>20</v>
      </c>
      <c r="O31">
        <v>39</v>
      </c>
      <c r="P31" s="21">
        <f>Tableau26[[#This Row],[Tps exec]]/1000</f>
        <v>3.2930000000000001</v>
      </c>
      <c r="Q31">
        <v>3293</v>
      </c>
      <c r="R31">
        <v>0.9</v>
      </c>
      <c r="S31">
        <v>10</v>
      </c>
      <c r="U31" s="13" t="s">
        <v>20</v>
      </c>
      <c r="V31" s="13">
        <v>39</v>
      </c>
      <c r="W31" s="25">
        <f>Tableau26[[#This Row],[Tps exec]]/1000</f>
        <v>3.2930000000000001</v>
      </c>
      <c r="X31" s="13">
        <v>3214</v>
      </c>
      <c r="Y31" s="13">
        <v>0.9</v>
      </c>
      <c r="Z31" s="13">
        <v>50</v>
      </c>
      <c r="AB31" s="13" t="s">
        <v>20</v>
      </c>
      <c r="AC31" s="13">
        <v>39</v>
      </c>
      <c r="AD31" s="25">
        <f>Tableau26[[#This Row],[Tps exec]]/1000</f>
        <v>3.2930000000000001</v>
      </c>
      <c r="AE31" s="13">
        <v>3303</v>
      </c>
      <c r="AF31" s="13">
        <v>0.9</v>
      </c>
      <c r="AG31" s="13">
        <v>250</v>
      </c>
    </row>
    <row r="32" spans="1:33" x14ac:dyDescent="0.25">
      <c r="A32" t="s">
        <v>18</v>
      </c>
      <c r="B32" s="3">
        <f>VALUE(RIGHT(LEFT(Tableau1[[#This Row],[Fichier]],3),2))</f>
        <v>37</v>
      </c>
      <c r="C32" s="21">
        <f>Tableau1[[#This Row],[Temps exec]]/1000</f>
        <v>1.4890000000000001</v>
      </c>
      <c r="D32">
        <v>1489</v>
      </c>
      <c r="E32">
        <v>30</v>
      </c>
      <c r="G32" t="s">
        <v>18</v>
      </c>
      <c r="H32">
        <f>VALUE(RIGHT(LEFT(Tableau25[[#This Row],[Fichier]],3),2))</f>
        <v>37</v>
      </c>
      <c r="I32" s="21">
        <f>Tableau25[[#This Row],[Temps exec]]/1000</f>
        <v>29.762</v>
      </c>
      <c r="J32">
        <v>29762</v>
      </c>
      <c r="K32">
        <v>30</v>
      </c>
      <c r="N32" t="s">
        <v>21</v>
      </c>
      <c r="O32">
        <v>39</v>
      </c>
      <c r="P32" s="21">
        <f>Tableau26[[#This Row],[Tps exec]]/1000</f>
        <v>0.46100000000000002</v>
      </c>
      <c r="Q32">
        <v>461</v>
      </c>
      <c r="R32">
        <v>0.5</v>
      </c>
      <c r="S32">
        <v>10</v>
      </c>
      <c r="U32" s="12" t="s">
        <v>21</v>
      </c>
      <c r="V32" s="12">
        <v>39</v>
      </c>
      <c r="W32" s="26">
        <f>Tableau26[[#This Row],[Tps exec]]/1000</f>
        <v>0.46100000000000002</v>
      </c>
      <c r="X32" s="12">
        <v>454</v>
      </c>
      <c r="Y32" s="12">
        <v>0.5</v>
      </c>
      <c r="Z32" s="12">
        <v>50</v>
      </c>
      <c r="AB32" s="12" t="s">
        <v>21</v>
      </c>
      <c r="AC32" s="12">
        <v>39</v>
      </c>
      <c r="AD32" s="26">
        <f>Tableau26[[#This Row],[Tps exec]]/1000</f>
        <v>0.46100000000000002</v>
      </c>
      <c r="AE32" s="12">
        <v>452</v>
      </c>
      <c r="AF32" s="12">
        <v>0.5</v>
      </c>
      <c r="AG32" s="12">
        <v>250</v>
      </c>
    </row>
    <row r="33" spans="1:33" x14ac:dyDescent="0.25">
      <c r="A33" t="s">
        <v>19</v>
      </c>
      <c r="B33" s="3">
        <f>VALUE(RIGHT(LEFT(Tableau1[[#This Row],[Fichier]],3),2))</f>
        <v>38</v>
      </c>
      <c r="C33" s="21">
        <f>Tableau1[[#This Row],[Temps exec]]/1000</f>
        <v>1.679</v>
      </c>
      <c r="D33">
        <v>1679</v>
      </c>
      <c r="E33">
        <v>1</v>
      </c>
      <c r="G33" t="s">
        <v>19</v>
      </c>
      <c r="H33">
        <f>VALUE(RIGHT(LEFT(Tableau25[[#This Row],[Fichier]],3),2))</f>
        <v>38</v>
      </c>
      <c r="I33" s="21">
        <f>Tableau25[[#This Row],[Temps exec]]/1000</f>
        <v>16.824999999999999</v>
      </c>
      <c r="J33">
        <v>16825</v>
      </c>
      <c r="K33">
        <v>1</v>
      </c>
      <c r="N33" t="s">
        <v>21</v>
      </c>
      <c r="O33">
        <v>39</v>
      </c>
      <c r="P33" s="21">
        <f>Tableau26[[#This Row],[Tps exec]]/1000</f>
        <v>0.98199999999999998</v>
      </c>
      <c r="Q33">
        <v>982</v>
      </c>
      <c r="R33">
        <v>0.7</v>
      </c>
      <c r="S33">
        <v>10</v>
      </c>
      <c r="U33" s="13" t="s">
        <v>21</v>
      </c>
      <c r="V33" s="13">
        <v>39</v>
      </c>
      <c r="W33" s="25">
        <f>Tableau26[[#This Row],[Tps exec]]/1000</f>
        <v>0.98199999999999998</v>
      </c>
      <c r="X33" s="13">
        <v>1016</v>
      </c>
      <c r="Y33" s="13">
        <v>0.7</v>
      </c>
      <c r="Z33" s="13">
        <v>50</v>
      </c>
      <c r="AB33" s="13" t="s">
        <v>21</v>
      </c>
      <c r="AC33" s="13">
        <v>39</v>
      </c>
      <c r="AD33" s="25">
        <f>Tableau26[[#This Row],[Tps exec]]/1000</f>
        <v>0.98199999999999998</v>
      </c>
      <c r="AE33" s="13">
        <v>985</v>
      </c>
      <c r="AF33" s="13">
        <v>0.7</v>
      </c>
      <c r="AG33" s="13">
        <v>250</v>
      </c>
    </row>
    <row r="34" spans="1:33" x14ac:dyDescent="0.25">
      <c r="A34" t="s">
        <v>19</v>
      </c>
      <c r="B34" s="3">
        <f>VALUE(RIGHT(LEFT(Tableau1[[#This Row],[Fichier]],3),2))</f>
        <v>38</v>
      </c>
      <c r="C34" s="21">
        <f>Tableau1[[#This Row],[Temps exec]]/1000</f>
        <v>1.7829999999999999</v>
      </c>
      <c r="D34">
        <v>1783</v>
      </c>
      <c r="E34">
        <v>10</v>
      </c>
      <c r="G34" t="s">
        <v>19</v>
      </c>
      <c r="H34">
        <f>VALUE(RIGHT(LEFT(Tableau25[[#This Row],[Fichier]],3),2))</f>
        <v>38</v>
      </c>
      <c r="I34" s="21">
        <f>Tableau25[[#This Row],[Temps exec]]/1000</f>
        <v>12.206</v>
      </c>
      <c r="J34">
        <v>12206</v>
      </c>
      <c r="K34">
        <v>10</v>
      </c>
      <c r="N34" t="s">
        <v>21</v>
      </c>
      <c r="O34">
        <v>39</v>
      </c>
      <c r="P34" s="21">
        <f>Tableau26[[#This Row],[Tps exec]]/1000</f>
        <v>3.35</v>
      </c>
      <c r="Q34">
        <v>3350</v>
      </c>
      <c r="R34">
        <v>0.9</v>
      </c>
      <c r="S34">
        <v>10</v>
      </c>
      <c r="U34" s="12" t="s">
        <v>21</v>
      </c>
      <c r="V34" s="12">
        <v>39</v>
      </c>
      <c r="W34" s="26">
        <f>Tableau26[[#This Row],[Tps exec]]/1000</f>
        <v>3.35</v>
      </c>
      <c r="X34" s="12">
        <v>3307</v>
      </c>
      <c r="Y34" s="12">
        <v>0.9</v>
      </c>
      <c r="Z34" s="12">
        <v>50</v>
      </c>
      <c r="AB34" s="12" t="s">
        <v>21</v>
      </c>
      <c r="AC34" s="12">
        <v>39</v>
      </c>
      <c r="AD34" s="26">
        <f>Tableau26[[#This Row],[Tps exec]]/1000</f>
        <v>3.35</v>
      </c>
      <c r="AE34" s="12">
        <v>3390</v>
      </c>
      <c r="AF34" s="12">
        <v>0.9</v>
      </c>
      <c r="AG34" s="12">
        <v>250</v>
      </c>
    </row>
    <row r="35" spans="1:33" x14ac:dyDescent="0.25">
      <c r="A35" t="s">
        <v>19</v>
      </c>
      <c r="B35" s="3">
        <f>VALUE(RIGHT(LEFT(Tableau1[[#This Row],[Fichier]],3),2))</f>
        <v>38</v>
      </c>
      <c r="C35" s="21">
        <f>Tableau1[[#This Row],[Temps exec]]/1000</f>
        <v>1.2669999999999999</v>
      </c>
      <c r="D35">
        <v>1267</v>
      </c>
      <c r="E35">
        <v>20</v>
      </c>
      <c r="G35" t="s">
        <v>19</v>
      </c>
      <c r="H35">
        <f>VALUE(RIGHT(LEFT(Tableau25[[#This Row],[Fichier]],3),2))</f>
        <v>38</v>
      </c>
      <c r="I35" s="21">
        <f>Tableau25[[#This Row],[Temps exec]]/1000</f>
        <v>25.643000000000001</v>
      </c>
      <c r="J35">
        <v>25643</v>
      </c>
      <c r="K35">
        <v>20</v>
      </c>
      <c r="N35" t="s">
        <v>22</v>
      </c>
      <c r="O35">
        <v>44</v>
      </c>
      <c r="P35" s="21">
        <f>Tableau26[[#This Row],[Tps exec]]/1000</f>
        <v>0.49</v>
      </c>
      <c r="Q35">
        <v>490</v>
      </c>
      <c r="R35">
        <v>0.5</v>
      </c>
      <c r="S35">
        <v>10</v>
      </c>
      <c r="U35" s="13" t="s">
        <v>22</v>
      </c>
      <c r="V35" s="13">
        <v>44</v>
      </c>
      <c r="W35" s="25">
        <f>Tableau26[[#This Row],[Tps exec]]/1000</f>
        <v>0.49</v>
      </c>
      <c r="X35" s="13">
        <v>511</v>
      </c>
      <c r="Y35" s="13">
        <v>0.5</v>
      </c>
      <c r="Z35" s="13">
        <v>50</v>
      </c>
      <c r="AB35" s="13" t="s">
        <v>22</v>
      </c>
      <c r="AC35" s="13">
        <v>44</v>
      </c>
      <c r="AD35" s="25">
        <f>Tableau26[[#This Row],[Tps exec]]/1000</f>
        <v>0.49</v>
      </c>
      <c r="AE35" s="13">
        <v>510</v>
      </c>
      <c r="AF35" s="13">
        <v>0.5</v>
      </c>
      <c r="AG35" s="13">
        <v>250</v>
      </c>
    </row>
    <row r="36" spans="1:33" x14ac:dyDescent="0.25">
      <c r="A36" t="s">
        <v>19</v>
      </c>
      <c r="B36" s="3">
        <f>VALUE(RIGHT(LEFT(Tableau1[[#This Row],[Fichier]],3),2))</f>
        <v>38</v>
      </c>
      <c r="C36" s="21">
        <f>Tableau1[[#This Row],[Temps exec]]/1000</f>
        <v>1.29</v>
      </c>
      <c r="D36">
        <v>1290</v>
      </c>
      <c r="E36">
        <v>30</v>
      </c>
      <c r="G36" t="s">
        <v>19</v>
      </c>
      <c r="H36">
        <f>VALUE(RIGHT(LEFT(Tableau25[[#This Row],[Fichier]],3),2))</f>
        <v>38</v>
      </c>
      <c r="I36" s="21">
        <f>Tableau25[[#This Row],[Temps exec]]/1000</f>
        <v>28.42</v>
      </c>
      <c r="J36">
        <v>28420</v>
      </c>
      <c r="K36">
        <v>30</v>
      </c>
      <c r="N36" t="s">
        <v>22</v>
      </c>
      <c r="O36">
        <v>44</v>
      </c>
      <c r="P36" s="21">
        <f>Tableau26[[#This Row],[Tps exec]]/1000</f>
        <v>1.1839999999999999</v>
      </c>
      <c r="Q36">
        <v>1184</v>
      </c>
      <c r="R36">
        <v>0.7</v>
      </c>
      <c r="S36">
        <v>10</v>
      </c>
      <c r="U36" s="12" t="s">
        <v>22</v>
      </c>
      <c r="V36" s="12">
        <v>44</v>
      </c>
      <c r="W36" s="26">
        <f>Tableau26[[#This Row],[Tps exec]]/1000</f>
        <v>1.1839999999999999</v>
      </c>
      <c r="X36" s="12">
        <v>1086</v>
      </c>
      <c r="Y36" s="12">
        <v>0.7</v>
      </c>
      <c r="Z36" s="12">
        <v>50</v>
      </c>
      <c r="AB36" s="12" t="s">
        <v>22</v>
      </c>
      <c r="AC36" s="12">
        <v>44</v>
      </c>
      <c r="AD36" s="26">
        <f>Tableau26[[#This Row],[Tps exec]]/1000</f>
        <v>1.1839999999999999</v>
      </c>
      <c r="AE36" s="12">
        <v>1194</v>
      </c>
      <c r="AF36" s="12">
        <v>0.7</v>
      </c>
      <c r="AG36" s="12">
        <v>250</v>
      </c>
    </row>
    <row r="37" spans="1:33" x14ac:dyDescent="0.25">
      <c r="A37" t="s">
        <v>20</v>
      </c>
      <c r="B37" s="3">
        <f>VALUE(RIGHT(LEFT(Tableau1[[#This Row],[Fichier]],3),2))</f>
        <v>39</v>
      </c>
      <c r="C37" s="21">
        <f>Tableau1[[#This Row],[Temps exec]]/1000</f>
        <v>1.5740000000000001</v>
      </c>
      <c r="D37">
        <v>1574</v>
      </c>
      <c r="E37">
        <v>1</v>
      </c>
      <c r="G37" t="s">
        <v>20</v>
      </c>
      <c r="H37">
        <f>VALUE(RIGHT(LEFT(Tableau25[[#This Row],[Fichier]],3),2))</f>
        <v>39</v>
      </c>
      <c r="I37" s="21">
        <f>Tableau25[[#This Row],[Temps exec]]/1000</f>
        <v>13.106999999999999</v>
      </c>
      <c r="J37">
        <v>13107</v>
      </c>
      <c r="K37">
        <v>1</v>
      </c>
      <c r="N37" t="s">
        <v>22</v>
      </c>
      <c r="O37">
        <v>44</v>
      </c>
      <c r="P37" s="21">
        <f>Tableau26[[#This Row],[Tps exec]]/1000</f>
        <v>3.4860000000000002</v>
      </c>
      <c r="Q37">
        <v>3486</v>
      </c>
      <c r="R37">
        <v>0.9</v>
      </c>
      <c r="S37">
        <v>10</v>
      </c>
      <c r="U37" s="13" t="s">
        <v>22</v>
      </c>
      <c r="V37" s="13">
        <v>44</v>
      </c>
      <c r="W37" s="25">
        <f>Tableau26[[#This Row],[Tps exec]]/1000</f>
        <v>3.4860000000000002</v>
      </c>
      <c r="X37" s="13">
        <v>3536</v>
      </c>
      <c r="Y37" s="13">
        <v>0.9</v>
      </c>
      <c r="Z37" s="13">
        <v>50</v>
      </c>
      <c r="AB37" s="13" t="s">
        <v>22</v>
      </c>
      <c r="AC37" s="13">
        <v>44</v>
      </c>
      <c r="AD37" s="25">
        <f>Tableau26[[#This Row],[Tps exec]]/1000</f>
        <v>3.4860000000000002</v>
      </c>
      <c r="AE37" s="13">
        <v>3594</v>
      </c>
      <c r="AF37" s="13">
        <v>0.9</v>
      </c>
      <c r="AG37" s="13">
        <v>250</v>
      </c>
    </row>
    <row r="38" spans="1:33" x14ac:dyDescent="0.25">
      <c r="A38" t="s">
        <v>20</v>
      </c>
      <c r="B38" s="3">
        <f>VALUE(RIGHT(LEFT(Tableau1[[#This Row],[Fichier]],3),2))</f>
        <v>39</v>
      </c>
      <c r="C38" s="21">
        <f>Tableau1[[#This Row],[Temps exec]]/1000</f>
        <v>1.482</v>
      </c>
      <c r="D38">
        <v>1482</v>
      </c>
      <c r="E38">
        <v>10</v>
      </c>
      <c r="G38" t="s">
        <v>20</v>
      </c>
      <c r="H38">
        <f>VALUE(RIGHT(LEFT(Tableau25[[#This Row],[Fichier]],3),2))</f>
        <v>39</v>
      </c>
      <c r="I38" s="21">
        <f>Tableau25[[#This Row],[Temps exec]]/1000</f>
        <v>16.93</v>
      </c>
      <c r="J38">
        <v>16930</v>
      </c>
      <c r="K38">
        <v>10</v>
      </c>
      <c r="N38" t="s">
        <v>23</v>
      </c>
      <c r="O38">
        <v>45</v>
      </c>
      <c r="P38" s="21">
        <f>Tableau26[[#This Row],[Tps exec]]/1000</f>
        <v>0.51500000000000001</v>
      </c>
      <c r="Q38">
        <v>515</v>
      </c>
      <c r="R38">
        <v>0.5</v>
      </c>
      <c r="S38">
        <v>10</v>
      </c>
      <c r="U38" s="12" t="s">
        <v>23</v>
      </c>
      <c r="V38" s="12">
        <v>45</v>
      </c>
      <c r="W38" s="26">
        <f>Tableau26[[#This Row],[Tps exec]]/1000</f>
        <v>0.51500000000000001</v>
      </c>
      <c r="X38" s="12">
        <v>530</v>
      </c>
      <c r="Y38" s="12">
        <v>0.5</v>
      </c>
      <c r="Z38" s="12">
        <v>50</v>
      </c>
      <c r="AB38" s="12" t="s">
        <v>23</v>
      </c>
      <c r="AC38" s="12">
        <v>45</v>
      </c>
      <c r="AD38" s="26">
        <f>Tableau26[[#This Row],[Tps exec]]/1000</f>
        <v>0.51500000000000001</v>
      </c>
      <c r="AE38" s="12">
        <v>554</v>
      </c>
      <c r="AF38" s="12">
        <v>0.5</v>
      </c>
      <c r="AG38" s="12">
        <v>250</v>
      </c>
    </row>
    <row r="39" spans="1:33" x14ac:dyDescent="0.25">
      <c r="A39" t="s">
        <v>20</v>
      </c>
      <c r="B39" s="3">
        <f>VALUE(RIGHT(LEFT(Tableau1[[#This Row],[Fichier]],3),2))</f>
        <v>39</v>
      </c>
      <c r="C39" s="21">
        <f>Tableau1[[#This Row],[Temps exec]]/1000</f>
        <v>1.393</v>
      </c>
      <c r="D39">
        <v>1393</v>
      </c>
      <c r="E39">
        <v>20</v>
      </c>
      <c r="G39" t="s">
        <v>20</v>
      </c>
      <c r="H39">
        <f>VALUE(RIGHT(LEFT(Tableau25[[#This Row],[Fichier]],3),2))</f>
        <v>39</v>
      </c>
      <c r="I39" s="21">
        <f>Tableau25[[#This Row],[Temps exec]]/1000</f>
        <v>28.806000000000001</v>
      </c>
      <c r="J39">
        <v>28806</v>
      </c>
      <c r="K39">
        <v>20</v>
      </c>
      <c r="N39" t="s">
        <v>23</v>
      </c>
      <c r="O39">
        <v>45</v>
      </c>
      <c r="P39" s="21">
        <f>Tableau26[[#This Row],[Tps exec]]/1000</f>
        <v>1.091</v>
      </c>
      <c r="Q39">
        <v>1091</v>
      </c>
      <c r="R39">
        <v>0.7</v>
      </c>
      <c r="S39">
        <v>10</v>
      </c>
      <c r="U39" s="13" t="s">
        <v>23</v>
      </c>
      <c r="V39" s="13">
        <v>45</v>
      </c>
      <c r="W39" s="25">
        <f>Tableau26[[#This Row],[Tps exec]]/1000</f>
        <v>1.091</v>
      </c>
      <c r="X39" s="13">
        <v>1106</v>
      </c>
      <c r="Y39" s="13">
        <v>0.7</v>
      </c>
      <c r="Z39" s="13">
        <v>50</v>
      </c>
      <c r="AB39" s="13" t="s">
        <v>23</v>
      </c>
      <c r="AC39" s="13">
        <v>45</v>
      </c>
      <c r="AD39" s="25">
        <f>Tableau26[[#This Row],[Tps exec]]/1000</f>
        <v>1.091</v>
      </c>
      <c r="AE39" s="13">
        <v>1130</v>
      </c>
      <c r="AF39" s="13">
        <v>0.7</v>
      </c>
      <c r="AG39" s="13">
        <v>250</v>
      </c>
    </row>
    <row r="40" spans="1:33" x14ac:dyDescent="0.25">
      <c r="A40" t="s">
        <v>20</v>
      </c>
      <c r="B40" s="3">
        <f>VALUE(RIGHT(LEFT(Tableau1[[#This Row],[Fichier]],3),2))</f>
        <v>39</v>
      </c>
      <c r="C40" s="21">
        <f>Tableau1[[#This Row],[Temps exec]]/1000</f>
        <v>2.1360000000000001</v>
      </c>
      <c r="D40">
        <v>2136</v>
      </c>
      <c r="E40">
        <v>30</v>
      </c>
      <c r="G40" t="s">
        <v>20</v>
      </c>
      <c r="H40">
        <f>VALUE(RIGHT(LEFT(Tableau25[[#This Row],[Fichier]],3),2))</f>
        <v>39</v>
      </c>
      <c r="I40" s="21">
        <f>Tableau25[[#This Row],[Temps exec]]/1000</f>
        <v>36.057000000000002</v>
      </c>
      <c r="J40">
        <v>36057</v>
      </c>
      <c r="K40">
        <v>30</v>
      </c>
      <c r="N40" t="s">
        <v>23</v>
      </c>
      <c r="O40">
        <v>45</v>
      </c>
      <c r="P40" s="21">
        <f>Tableau26[[#This Row],[Tps exec]]/1000</f>
        <v>3.5470000000000002</v>
      </c>
      <c r="Q40">
        <v>3547</v>
      </c>
      <c r="R40">
        <v>0.9</v>
      </c>
      <c r="S40">
        <v>10</v>
      </c>
      <c r="U40" s="12" t="s">
        <v>23</v>
      </c>
      <c r="V40" s="12">
        <v>45</v>
      </c>
      <c r="W40" s="26">
        <f>Tableau26[[#This Row],[Tps exec]]/1000</f>
        <v>3.5470000000000002</v>
      </c>
      <c r="X40" s="12">
        <v>3907</v>
      </c>
      <c r="Y40" s="12">
        <v>0.9</v>
      </c>
      <c r="Z40" s="12">
        <v>50</v>
      </c>
      <c r="AB40" s="12" t="s">
        <v>23</v>
      </c>
      <c r="AC40" s="12">
        <v>45</v>
      </c>
      <c r="AD40" s="26">
        <f>Tableau26[[#This Row],[Tps exec]]/1000</f>
        <v>3.5470000000000002</v>
      </c>
      <c r="AE40" s="12">
        <v>3726</v>
      </c>
      <c r="AF40" s="12">
        <v>0.9</v>
      </c>
      <c r="AG40" s="12">
        <v>250</v>
      </c>
    </row>
    <row r="41" spans="1:33" x14ac:dyDescent="0.25">
      <c r="A41" t="s">
        <v>21</v>
      </c>
      <c r="B41" s="3">
        <f>VALUE(RIGHT(LEFT(Tableau1[[#This Row],[Fichier]],3),2))</f>
        <v>39</v>
      </c>
      <c r="C41" s="21">
        <f>Tableau1[[#This Row],[Temps exec]]/1000</f>
        <v>1.6930000000000001</v>
      </c>
      <c r="D41">
        <v>1693</v>
      </c>
      <c r="E41">
        <v>1</v>
      </c>
      <c r="G41" t="s">
        <v>21</v>
      </c>
      <c r="H41">
        <f>VALUE(RIGHT(LEFT(Tableau25[[#This Row],[Fichier]],3),2))</f>
        <v>39</v>
      </c>
      <c r="I41" s="21">
        <f>Tableau25[[#This Row],[Temps exec]]/1000</f>
        <v>23.312999999999999</v>
      </c>
      <c r="J41">
        <v>23313</v>
      </c>
      <c r="K41">
        <v>1</v>
      </c>
      <c r="N41" t="s">
        <v>24</v>
      </c>
      <c r="O41">
        <v>45</v>
      </c>
      <c r="P41" s="21">
        <f>Tableau26[[#This Row],[Tps exec]]/1000</f>
        <v>0.52200000000000002</v>
      </c>
      <c r="Q41">
        <v>522</v>
      </c>
      <c r="R41">
        <v>0.5</v>
      </c>
      <c r="S41">
        <v>10</v>
      </c>
      <c r="U41" s="13" t="s">
        <v>24</v>
      </c>
      <c r="V41" s="13">
        <v>45</v>
      </c>
      <c r="W41" s="25">
        <f>Tableau26[[#This Row],[Tps exec]]/1000</f>
        <v>0.52200000000000002</v>
      </c>
      <c r="X41" s="13">
        <v>514</v>
      </c>
      <c r="Y41" s="13">
        <v>0.5</v>
      </c>
      <c r="Z41" s="13">
        <v>50</v>
      </c>
      <c r="AB41" s="13" t="s">
        <v>24</v>
      </c>
      <c r="AC41" s="13">
        <v>45</v>
      </c>
      <c r="AD41" s="25">
        <f>Tableau26[[#This Row],[Tps exec]]/1000</f>
        <v>0.52200000000000002</v>
      </c>
      <c r="AE41" s="13">
        <v>529</v>
      </c>
      <c r="AF41" s="13">
        <v>0.5</v>
      </c>
      <c r="AG41" s="13">
        <v>250</v>
      </c>
    </row>
    <row r="42" spans="1:33" x14ac:dyDescent="0.25">
      <c r="A42" t="s">
        <v>21</v>
      </c>
      <c r="B42" s="3">
        <f>VALUE(RIGHT(LEFT(Tableau1[[#This Row],[Fichier]],3),2))</f>
        <v>39</v>
      </c>
      <c r="C42" s="21">
        <f>Tableau1[[#This Row],[Temps exec]]/1000</f>
        <v>1.4339999999999999</v>
      </c>
      <c r="D42">
        <v>1434</v>
      </c>
      <c r="E42">
        <v>10</v>
      </c>
      <c r="G42" t="s">
        <v>21</v>
      </c>
      <c r="H42">
        <f>VALUE(RIGHT(LEFT(Tableau25[[#This Row],[Fichier]],3),2))</f>
        <v>39</v>
      </c>
      <c r="I42" s="21">
        <f>Tableau25[[#This Row],[Temps exec]]/1000</f>
        <v>13.865</v>
      </c>
      <c r="J42">
        <v>13865</v>
      </c>
      <c r="K42">
        <v>10</v>
      </c>
      <c r="N42" t="s">
        <v>24</v>
      </c>
      <c r="O42">
        <v>45</v>
      </c>
      <c r="P42" s="21">
        <f>Tableau26[[#This Row],[Tps exec]]/1000</f>
        <v>1.0900000000000001</v>
      </c>
      <c r="Q42">
        <v>1090</v>
      </c>
      <c r="R42">
        <v>0.7</v>
      </c>
      <c r="S42">
        <v>10</v>
      </c>
      <c r="U42" s="12" t="s">
        <v>24</v>
      </c>
      <c r="V42" s="12">
        <v>45</v>
      </c>
      <c r="W42" s="26">
        <f>Tableau26[[#This Row],[Tps exec]]/1000</f>
        <v>1.0900000000000001</v>
      </c>
      <c r="X42" s="12">
        <v>1201</v>
      </c>
      <c r="Y42" s="12">
        <v>0.7</v>
      </c>
      <c r="Z42" s="12">
        <v>50</v>
      </c>
      <c r="AB42" s="12" t="s">
        <v>24</v>
      </c>
      <c r="AC42" s="12">
        <v>45</v>
      </c>
      <c r="AD42" s="26">
        <f>Tableau26[[#This Row],[Tps exec]]/1000</f>
        <v>1.0900000000000001</v>
      </c>
      <c r="AE42" s="12">
        <v>1070</v>
      </c>
      <c r="AF42" s="12">
        <v>0.7</v>
      </c>
      <c r="AG42" s="12">
        <v>250</v>
      </c>
    </row>
    <row r="43" spans="1:33" x14ac:dyDescent="0.25">
      <c r="A43" t="s">
        <v>21</v>
      </c>
      <c r="B43" s="3">
        <f>VALUE(RIGHT(LEFT(Tableau1[[#This Row],[Fichier]],3),2))</f>
        <v>39</v>
      </c>
      <c r="C43" s="21">
        <f>Tableau1[[#This Row],[Temps exec]]/1000</f>
        <v>1.694</v>
      </c>
      <c r="D43">
        <v>1694</v>
      </c>
      <c r="E43">
        <v>20</v>
      </c>
      <c r="G43" t="s">
        <v>21</v>
      </c>
      <c r="H43">
        <f>VALUE(RIGHT(LEFT(Tableau25[[#This Row],[Fichier]],3),2))</f>
        <v>39</v>
      </c>
      <c r="I43" s="21">
        <f>Tableau25[[#This Row],[Temps exec]]/1000</f>
        <v>25.72</v>
      </c>
      <c r="J43">
        <v>25720</v>
      </c>
      <c r="K43">
        <v>20</v>
      </c>
      <c r="N43" t="s">
        <v>24</v>
      </c>
      <c r="O43">
        <v>45</v>
      </c>
      <c r="P43" s="21">
        <f>Tableau26[[#This Row],[Tps exec]]/1000</f>
        <v>4.3380000000000001</v>
      </c>
      <c r="Q43">
        <v>4338</v>
      </c>
      <c r="R43">
        <v>0.9</v>
      </c>
      <c r="S43">
        <v>10</v>
      </c>
      <c r="U43" s="13" t="s">
        <v>24</v>
      </c>
      <c r="V43" s="13">
        <v>45</v>
      </c>
      <c r="W43" s="25">
        <f>Tableau26[[#This Row],[Tps exec]]/1000</f>
        <v>4.3380000000000001</v>
      </c>
      <c r="X43" s="13">
        <v>3833</v>
      </c>
      <c r="Y43" s="13">
        <v>0.9</v>
      </c>
      <c r="Z43" s="13">
        <v>50</v>
      </c>
      <c r="AB43" s="13" t="s">
        <v>24</v>
      </c>
      <c r="AC43" s="13">
        <v>45</v>
      </c>
      <c r="AD43" s="25">
        <f>Tableau26[[#This Row],[Tps exec]]/1000</f>
        <v>4.3380000000000001</v>
      </c>
      <c r="AE43" s="13">
        <v>3887</v>
      </c>
      <c r="AF43" s="13">
        <v>0.9</v>
      </c>
      <c r="AG43" s="13">
        <v>250</v>
      </c>
    </row>
    <row r="44" spans="1:33" x14ac:dyDescent="0.25">
      <c r="A44" t="s">
        <v>21</v>
      </c>
      <c r="B44" s="3">
        <f>VALUE(RIGHT(LEFT(Tableau1[[#This Row],[Fichier]],3),2))</f>
        <v>39</v>
      </c>
      <c r="C44" s="21">
        <f>Tableau1[[#This Row],[Temps exec]]/1000</f>
        <v>1.6240000000000001</v>
      </c>
      <c r="D44">
        <v>1624</v>
      </c>
      <c r="E44">
        <v>30</v>
      </c>
      <c r="G44" t="s">
        <v>21</v>
      </c>
      <c r="H44">
        <f>VALUE(RIGHT(LEFT(Tableau25[[#This Row],[Fichier]],3),2))</f>
        <v>39</v>
      </c>
      <c r="I44" s="21">
        <f>Tableau25[[#This Row],[Temps exec]]/1000</f>
        <v>34.683</v>
      </c>
      <c r="J44">
        <v>34683</v>
      </c>
      <c r="K44">
        <v>30</v>
      </c>
      <c r="N44" t="s">
        <v>25</v>
      </c>
      <c r="O44">
        <v>46</v>
      </c>
      <c r="P44" s="21">
        <f>Tableau26[[#This Row],[Tps exec]]/1000</f>
        <v>0.54200000000000004</v>
      </c>
      <c r="Q44">
        <v>542</v>
      </c>
      <c r="R44">
        <v>0.5</v>
      </c>
      <c r="S44">
        <v>10</v>
      </c>
      <c r="U44" s="12" t="s">
        <v>25</v>
      </c>
      <c r="V44" s="12">
        <v>46</v>
      </c>
      <c r="W44" s="26">
        <f>Tableau26[[#This Row],[Tps exec]]/1000</f>
        <v>0.54200000000000004</v>
      </c>
      <c r="X44" s="12">
        <v>506</v>
      </c>
      <c r="Y44" s="12">
        <v>0.5</v>
      </c>
      <c r="Z44" s="12">
        <v>50</v>
      </c>
      <c r="AB44" s="12" t="s">
        <v>25</v>
      </c>
      <c r="AC44" s="12">
        <v>46</v>
      </c>
      <c r="AD44" s="26">
        <f>Tableau26[[#This Row],[Tps exec]]/1000</f>
        <v>0.54200000000000004</v>
      </c>
      <c r="AE44" s="12">
        <v>535</v>
      </c>
      <c r="AF44" s="12">
        <v>0.5</v>
      </c>
      <c r="AG44" s="12">
        <v>250</v>
      </c>
    </row>
    <row r="45" spans="1:33" x14ac:dyDescent="0.25">
      <c r="A45" t="s">
        <v>22</v>
      </c>
      <c r="B45" s="3">
        <f>VALUE(RIGHT(LEFT(Tableau1[[#This Row],[Fichier]],3),2))</f>
        <v>44</v>
      </c>
      <c r="C45" s="21">
        <f>Tableau1[[#This Row],[Temps exec]]/1000</f>
        <v>1.7030000000000001</v>
      </c>
      <c r="D45">
        <v>1703</v>
      </c>
      <c r="E45">
        <v>1</v>
      </c>
      <c r="G45" t="s">
        <v>22</v>
      </c>
      <c r="H45">
        <f>VALUE(RIGHT(LEFT(Tableau25[[#This Row],[Fichier]],3),2))</f>
        <v>44</v>
      </c>
      <c r="I45" s="21">
        <f>Tableau25[[#This Row],[Temps exec]]/1000</f>
        <v>19.344000000000001</v>
      </c>
      <c r="J45">
        <v>19344</v>
      </c>
      <c r="K45">
        <v>1</v>
      </c>
      <c r="N45" t="s">
        <v>25</v>
      </c>
      <c r="O45">
        <v>46</v>
      </c>
      <c r="P45" s="21">
        <f>Tableau26[[#This Row],[Tps exec]]/1000</f>
        <v>1.121</v>
      </c>
      <c r="Q45">
        <v>1121</v>
      </c>
      <c r="R45">
        <v>0.7</v>
      </c>
      <c r="S45">
        <v>10</v>
      </c>
      <c r="U45" s="13" t="s">
        <v>25</v>
      </c>
      <c r="V45" s="13">
        <v>46</v>
      </c>
      <c r="W45" s="25">
        <f>Tableau26[[#This Row],[Tps exec]]/1000</f>
        <v>1.121</v>
      </c>
      <c r="X45" s="13">
        <v>1174</v>
      </c>
      <c r="Y45" s="13">
        <v>0.7</v>
      </c>
      <c r="Z45" s="13">
        <v>50</v>
      </c>
      <c r="AB45" s="13" t="s">
        <v>25</v>
      </c>
      <c r="AC45" s="13">
        <v>46</v>
      </c>
      <c r="AD45" s="25">
        <f>Tableau26[[#This Row],[Tps exec]]/1000</f>
        <v>1.121</v>
      </c>
      <c r="AE45" s="13">
        <v>1049</v>
      </c>
      <c r="AF45" s="13">
        <v>0.7</v>
      </c>
      <c r="AG45" s="13">
        <v>250</v>
      </c>
    </row>
    <row r="46" spans="1:33" x14ac:dyDescent="0.25">
      <c r="A46" t="s">
        <v>22</v>
      </c>
      <c r="B46" s="3">
        <f>VALUE(RIGHT(LEFT(Tableau1[[#This Row],[Fichier]],3),2))</f>
        <v>44</v>
      </c>
      <c r="C46" s="21">
        <f>Tableau1[[#This Row],[Temps exec]]/1000</f>
        <v>1.488</v>
      </c>
      <c r="D46">
        <v>1488</v>
      </c>
      <c r="E46">
        <v>10</v>
      </c>
      <c r="G46" t="s">
        <v>22</v>
      </c>
      <c r="H46">
        <f>VALUE(RIGHT(LEFT(Tableau25[[#This Row],[Fichier]],3),2))</f>
        <v>44</v>
      </c>
      <c r="I46" s="21">
        <f>Tableau25[[#This Row],[Temps exec]]/1000</f>
        <v>18.128</v>
      </c>
      <c r="J46">
        <v>18128</v>
      </c>
      <c r="K46">
        <v>10</v>
      </c>
      <c r="N46" t="s">
        <v>25</v>
      </c>
      <c r="O46">
        <v>46</v>
      </c>
      <c r="P46" s="21">
        <f>Tableau26[[#This Row],[Tps exec]]/1000</f>
        <v>4.09</v>
      </c>
      <c r="Q46">
        <v>4090</v>
      </c>
      <c r="R46">
        <v>0.9</v>
      </c>
      <c r="S46">
        <v>10</v>
      </c>
      <c r="U46" s="12" t="s">
        <v>25</v>
      </c>
      <c r="V46" s="12">
        <v>46</v>
      </c>
      <c r="W46" s="26">
        <f>Tableau26[[#This Row],[Tps exec]]/1000</f>
        <v>4.09</v>
      </c>
      <c r="X46" s="12">
        <v>3871</v>
      </c>
      <c r="Y46" s="12">
        <v>0.9</v>
      </c>
      <c r="Z46" s="12">
        <v>50</v>
      </c>
      <c r="AB46" s="12" t="s">
        <v>25</v>
      </c>
      <c r="AC46" s="12">
        <v>46</v>
      </c>
      <c r="AD46" s="26">
        <f>Tableau26[[#This Row],[Tps exec]]/1000</f>
        <v>4.09</v>
      </c>
      <c r="AE46" s="12">
        <v>3802</v>
      </c>
      <c r="AF46" s="12">
        <v>0.9</v>
      </c>
      <c r="AG46" s="12">
        <v>250</v>
      </c>
    </row>
    <row r="47" spans="1:33" x14ac:dyDescent="0.25">
      <c r="A47" t="s">
        <v>22</v>
      </c>
      <c r="B47" s="3">
        <f>VALUE(RIGHT(LEFT(Tableau1[[#This Row],[Fichier]],3),2))</f>
        <v>44</v>
      </c>
      <c r="C47" s="21">
        <f>Tableau1[[#This Row],[Temps exec]]/1000</f>
        <v>2.4740000000000002</v>
      </c>
      <c r="D47">
        <v>2474</v>
      </c>
      <c r="E47">
        <v>20</v>
      </c>
      <c r="G47" t="s">
        <v>22</v>
      </c>
      <c r="H47">
        <f>VALUE(RIGHT(LEFT(Tableau25[[#This Row],[Fichier]],3),2))</f>
        <v>44</v>
      </c>
      <c r="I47" s="21">
        <f>Tableau25[[#This Row],[Temps exec]]/1000</f>
        <v>38.6</v>
      </c>
      <c r="J47">
        <v>38600</v>
      </c>
      <c r="K47">
        <v>20</v>
      </c>
      <c r="N47" t="s">
        <v>26</v>
      </c>
      <c r="O47">
        <v>53</v>
      </c>
      <c r="P47" s="21">
        <f>Tableau26[[#This Row],[Tps exec]]/1000</f>
        <v>0.59699999999999998</v>
      </c>
      <c r="Q47">
        <v>597</v>
      </c>
      <c r="R47">
        <v>0.5</v>
      </c>
      <c r="S47">
        <v>10</v>
      </c>
      <c r="U47" s="13" t="s">
        <v>26</v>
      </c>
      <c r="V47" s="13">
        <v>53</v>
      </c>
      <c r="W47" s="25">
        <f>Tableau26[[#This Row],[Tps exec]]/1000</f>
        <v>0.59699999999999998</v>
      </c>
      <c r="X47" s="13">
        <v>582</v>
      </c>
      <c r="Y47" s="13">
        <v>0.5</v>
      </c>
      <c r="Z47" s="13">
        <v>50</v>
      </c>
      <c r="AB47" s="13" t="s">
        <v>26</v>
      </c>
      <c r="AC47" s="13">
        <v>53</v>
      </c>
      <c r="AD47" s="25">
        <f>Tableau26[[#This Row],[Tps exec]]/1000</f>
        <v>0.59699999999999998</v>
      </c>
      <c r="AE47" s="13">
        <v>608</v>
      </c>
      <c r="AF47" s="13">
        <v>0.5</v>
      </c>
      <c r="AG47" s="13">
        <v>250</v>
      </c>
    </row>
    <row r="48" spans="1:33" x14ac:dyDescent="0.25">
      <c r="A48" t="s">
        <v>22</v>
      </c>
      <c r="B48" s="3">
        <f>VALUE(RIGHT(LEFT(Tableau1[[#This Row],[Fichier]],3),2))</f>
        <v>44</v>
      </c>
      <c r="C48" s="21">
        <f>Tableau1[[#This Row],[Temps exec]]/1000</f>
        <v>2.4249999999999998</v>
      </c>
      <c r="D48">
        <v>2425</v>
      </c>
      <c r="E48">
        <v>30</v>
      </c>
      <c r="G48" t="s">
        <v>22</v>
      </c>
      <c r="H48">
        <f>VALUE(RIGHT(LEFT(Tableau25[[#This Row],[Fichier]],3),2))</f>
        <v>44</v>
      </c>
      <c r="I48" s="21">
        <f>Tableau25[[#This Row],[Temps exec]]/1000</f>
        <v>44.179000000000002</v>
      </c>
      <c r="J48">
        <v>44179</v>
      </c>
      <c r="K48">
        <v>30</v>
      </c>
      <c r="N48" t="s">
        <v>26</v>
      </c>
      <c r="O48">
        <v>53</v>
      </c>
      <c r="P48" s="21">
        <f>Tableau26[[#This Row],[Tps exec]]/1000</f>
        <v>1.28</v>
      </c>
      <c r="Q48">
        <v>1280</v>
      </c>
      <c r="R48">
        <v>0.7</v>
      </c>
      <c r="S48">
        <v>10</v>
      </c>
      <c r="U48" s="12" t="s">
        <v>26</v>
      </c>
      <c r="V48" s="12">
        <v>53</v>
      </c>
      <c r="W48" s="26">
        <f>Tableau26[[#This Row],[Tps exec]]/1000</f>
        <v>1.28</v>
      </c>
      <c r="X48" s="12">
        <v>1286</v>
      </c>
      <c r="Y48" s="12">
        <v>0.7</v>
      </c>
      <c r="Z48" s="12">
        <v>50</v>
      </c>
      <c r="AB48" s="12" t="s">
        <v>26</v>
      </c>
      <c r="AC48" s="12">
        <v>53</v>
      </c>
      <c r="AD48" s="26">
        <f>Tableau26[[#This Row],[Tps exec]]/1000</f>
        <v>1.28</v>
      </c>
      <c r="AE48" s="12">
        <v>1221</v>
      </c>
      <c r="AF48" s="12">
        <v>0.7</v>
      </c>
      <c r="AG48" s="12">
        <v>250</v>
      </c>
    </row>
    <row r="49" spans="1:33" x14ac:dyDescent="0.25">
      <c r="A49" t="s">
        <v>23</v>
      </c>
      <c r="B49" s="3">
        <f>VALUE(RIGHT(LEFT(Tableau1[[#This Row],[Fichier]],3),2))</f>
        <v>45</v>
      </c>
      <c r="C49" s="21">
        <f>Tableau1[[#This Row],[Temps exec]]/1000</f>
        <v>2.149</v>
      </c>
      <c r="D49">
        <v>2149</v>
      </c>
      <c r="E49">
        <v>1</v>
      </c>
      <c r="G49" t="s">
        <v>23</v>
      </c>
      <c r="H49">
        <f>VALUE(RIGHT(LEFT(Tableau25[[#This Row],[Fichier]],3),2))</f>
        <v>45</v>
      </c>
      <c r="I49" s="21">
        <f>Tableau25[[#This Row],[Temps exec]]/1000</f>
        <v>26.597999999999999</v>
      </c>
      <c r="J49">
        <v>26598</v>
      </c>
      <c r="K49">
        <v>1</v>
      </c>
      <c r="N49" t="s">
        <v>26</v>
      </c>
      <c r="O49">
        <v>53</v>
      </c>
      <c r="P49" s="21">
        <f>Tableau26[[#This Row],[Tps exec]]/1000</f>
        <v>4.4809999999999999</v>
      </c>
      <c r="Q49">
        <v>4481</v>
      </c>
      <c r="R49">
        <v>0.9</v>
      </c>
      <c r="S49">
        <v>10</v>
      </c>
      <c r="U49" s="13" t="s">
        <v>26</v>
      </c>
      <c r="V49" s="13">
        <v>53</v>
      </c>
      <c r="W49" s="25">
        <f>Tableau26[[#This Row],[Tps exec]]/1000</f>
        <v>4.4809999999999999</v>
      </c>
      <c r="X49" s="13">
        <v>4084</v>
      </c>
      <c r="Y49" s="13">
        <v>0.9</v>
      </c>
      <c r="Z49" s="13">
        <v>50</v>
      </c>
      <c r="AB49" s="13" t="s">
        <v>26</v>
      </c>
      <c r="AC49" s="13">
        <v>53</v>
      </c>
      <c r="AD49" s="25">
        <f>Tableau26[[#This Row],[Tps exec]]/1000</f>
        <v>4.4809999999999999</v>
      </c>
      <c r="AE49" s="13">
        <v>4151</v>
      </c>
      <c r="AF49" s="13">
        <v>0.9</v>
      </c>
      <c r="AG49" s="13">
        <v>250</v>
      </c>
    </row>
    <row r="50" spans="1:33" x14ac:dyDescent="0.25">
      <c r="A50" t="s">
        <v>23</v>
      </c>
      <c r="B50" s="3">
        <f>VALUE(RIGHT(LEFT(Tableau1[[#This Row],[Fichier]],3),2))</f>
        <v>45</v>
      </c>
      <c r="C50" s="21">
        <f>Tableau1[[#This Row],[Temps exec]]/1000</f>
        <v>2.4129999999999998</v>
      </c>
      <c r="D50">
        <v>2413</v>
      </c>
      <c r="E50">
        <v>10</v>
      </c>
      <c r="G50" t="s">
        <v>23</v>
      </c>
      <c r="H50">
        <f>VALUE(RIGHT(LEFT(Tableau25[[#This Row],[Fichier]],3),2))</f>
        <v>45</v>
      </c>
      <c r="I50" s="21">
        <f>Tableau25[[#This Row],[Temps exec]]/1000</f>
        <v>29.684999999999999</v>
      </c>
      <c r="J50">
        <v>29685</v>
      </c>
      <c r="K50">
        <v>10</v>
      </c>
      <c r="N50" t="s">
        <v>27</v>
      </c>
      <c r="O50">
        <v>54</v>
      </c>
      <c r="P50" s="21">
        <f>Tableau26[[#This Row],[Tps exec]]/1000</f>
        <v>0.60799999999999998</v>
      </c>
      <c r="Q50">
        <v>608</v>
      </c>
      <c r="R50">
        <v>0.5</v>
      </c>
      <c r="S50">
        <v>10</v>
      </c>
      <c r="U50" s="12" t="s">
        <v>27</v>
      </c>
      <c r="V50" s="12">
        <v>54</v>
      </c>
      <c r="W50" s="26">
        <f>Tableau26[[#This Row],[Tps exec]]/1000</f>
        <v>0.60799999999999998</v>
      </c>
      <c r="X50" s="12">
        <v>578</v>
      </c>
      <c r="Y50" s="12">
        <v>0.5</v>
      </c>
      <c r="Z50" s="12">
        <v>50</v>
      </c>
      <c r="AB50" s="12" t="s">
        <v>27</v>
      </c>
      <c r="AC50" s="12">
        <v>54</v>
      </c>
      <c r="AD50" s="26">
        <f>Tableau26[[#This Row],[Tps exec]]/1000</f>
        <v>0.60799999999999998</v>
      </c>
      <c r="AE50" s="12">
        <v>615</v>
      </c>
      <c r="AF50" s="12">
        <v>0.5</v>
      </c>
      <c r="AG50" s="12">
        <v>250</v>
      </c>
    </row>
    <row r="51" spans="1:33" x14ac:dyDescent="0.25">
      <c r="A51" t="s">
        <v>23</v>
      </c>
      <c r="B51" s="3">
        <f>VALUE(RIGHT(LEFT(Tableau1[[#This Row],[Fichier]],3),2))</f>
        <v>45</v>
      </c>
      <c r="C51" s="21">
        <f>Tableau1[[#This Row],[Temps exec]]/1000</f>
        <v>2.95</v>
      </c>
      <c r="D51">
        <v>2950</v>
      </c>
      <c r="E51">
        <v>20</v>
      </c>
      <c r="G51" t="s">
        <v>23</v>
      </c>
      <c r="H51">
        <f>VALUE(RIGHT(LEFT(Tableau25[[#This Row],[Fichier]],3),2))</f>
        <v>45</v>
      </c>
      <c r="I51" s="21">
        <f>Tableau25[[#This Row],[Temps exec]]/1000</f>
        <v>39.65</v>
      </c>
      <c r="J51">
        <v>39650</v>
      </c>
      <c r="K51">
        <v>20</v>
      </c>
      <c r="N51" t="s">
        <v>27</v>
      </c>
      <c r="O51">
        <v>54</v>
      </c>
      <c r="P51" s="21">
        <f>Tableau26[[#This Row],[Tps exec]]/1000</f>
        <v>1.2310000000000001</v>
      </c>
      <c r="Q51">
        <v>1231</v>
      </c>
      <c r="R51">
        <v>0.7</v>
      </c>
      <c r="S51">
        <v>10</v>
      </c>
      <c r="U51" s="13" t="s">
        <v>27</v>
      </c>
      <c r="V51" s="13">
        <v>54</v>
      </c>
      <c r="W51" s="25">
        <f>Tableau26[[#This Row],[Tps exec]]/1000</f>
        <v>1.2310000000000001</v>
      </c>
      <c r="X51" s="13">
        <v>1309</v>
      </c>
      <c r="Y51" s="13">
        <v>0.7</v>
      </c>
      <c r="Z51" s="13">
        <v>50</v>
      </c>
      <c r="AB51" s="13" t="s">
        <v>27</v>
      </c>
      <c r="AC51" s="13">
        <v>54</v>
      </c>
      <c r="AD51" s="25">
        <f>Tableau26[[#This Row],[Tps exec]]/1000</f>
        <v>1.2310000000000001</v>
      </c>
      <c r="AE51" s="13">
        <v>1221</v>
      </c>
      <c r="AF51" s="13">
        <v>0.7</v>
      </c>
      <c r="AG51" s="13">
        <v>250</v>
      </c>
    </row>
    <row r="52" spans="1:33" x14ac:dyDescent="0.25">
      <c r="A52" t="s">
        <v>23</v>
      </c>
      <c r="B52" s="3">
        <f>VALUE(RIGHT(LEFT(Tableau1[[#This Row],[Fichier]],3),2))</f>
        <v>45</v>
      </c>
      <c r="C52" s="21">
        <f>Tableau1[[#This Row],[Temps exec]]/1000</f>
        <v>2.141</v>
      </c>
      <c r="D52">
        <v>2141</v>
      </c>
      <c r="E52">
        <v>30</v>
      </c>
      <c r="G52" t="s">
        <v>23</v>
      </c>
      <c r="H52">
        <f>VALUE(RIGHT(LEFT(Tableau25[[#This Row],[Fichier]],3),2))</f>
        <v>45</v>
      </c>
      <c r="I52" s="21">
        <f>Tableau25[[#This Row],[Temps exec]]/1000</f>
        <v>41.847000000000001</v>
      </c>
      <c r="J52">
        <v>41847</v>
      </c>
      <c r="K52">
        <v>30</v>
      </c>
      <c r="N52" t="s">
        <v>27</v>
      </c>
      <c r="O52">
        <v>54</v>
      </c>
      <c r="P52" s="21">
        <f>Tableau26[[#This Row],[Tps exec]]/1000</f>
        <v>4.9029999999999996</v>
      </c>
      <c r="Q52">
        <v>4903</v>
      </c>
      <c r="R52">
        <v>0.9</v>
      </c>
      <c r="S52">
        <v>10</v>
      </c>
      <c r="U52" s="12" t="s">
        <v>27</v>
      </c>
      <c r="V52" s="12">
        <v>54</v>
      </c>
      <c r="W52" s="26">
        <f>Tableau26[[#This Row],[Tps exec]]/1000</f>
        <v>4.9029999999999996</v>
      </c>
      <c r="X52" s="12">
        <v>4280</v>
      </c>
      <c r="Y52" s="12">
        <v>0.9</v>
      </c>
      <c r="Z52" s="12">
        <v>50</v>
      </c>
      <c r="AB52" s="12" t="s">
        <v>27</v>
      </c>
      <c r="AC52" s="12">
        <v>54</v>
      </c>
      <c r="AD52" s="26">
        <f>Tableau26[[#This Row],[Tps exec]]/1000</f>
        <v>4.9029999999999996</v>
      </c>
      <c r="AE52" s="12">
        <v>4234</v>
      </c>
      <c r="AF52" s="12">
        <v>0.9</v>
      </c>
      <c r="AG52" s="12">
        <v>250</v>
      </c>
    </row>
    <row r="53" spans="1:33" x14ac:dyDescent="0.25">
      <c r="A53" t="s">
        <v>24</v>
      </c>
      <c r="B53" s="3">
        <f>VALUE(RIGHT(LEFT(Tableau1[[#This Row],[Fichier]],3),2))</f>
        <v>45</v>
      </c>
      <c r="C53" s="21">
        <f>Tableau1[[#This Row],[Temps exec]]/1000</f>
        <v>2.5910000000000002</v>
      </c>
      <c r="D53">
        <v>2591</v>
      </c>
      <c r="E53">
        <v>1</v>
      </c>
      <c r="G53" t="s">
        <v>24</v>
      </c>
      <c r="H53">
        <f>VALUE(RIGHT(LEFT(Tableau25[[#This Row],[Fichier]],3),2))</f>
        <v>45</v>
      </c>
      <c r="I53" s="21">
        <f>Tableau25[[#This Row],[Temps exec]]/1000</f>
        <v>18.009</v>
      </c>
      <c r="J53">
        <v>18009</v>
      </c>
      <c r="K53">
        <v>1</v>
      </c>
      <c r="N53" t="s">
        <v>28</v>
      </c>
      <c r="O53">
        <v>55</v>
      </c>
      <c r="P53" s="21">
        <f>Tableau26[[#This Row],[Tps exec]]/1000</f>
        <v>0.628</v>
      </c>
      <c r="Q53">
        <v>628</v>
      </c>
      <c r="R53">
        <v>0.5</v>
      </c>
      <c r="S53">
        <v>10</v>
      </c>
      <c r="U53" s="13" t="s">
        <v>28</v>
      </c>
      <c r="V53" s="13">
        <v>55</v>
      </c>
      <c r="W53" s="25">
        <f>Tableau26[[#This Row],[Tps exec]]/1000</f>
        <v>0.628</v>
      </c>
      <c r="X53" s="13">
        <v>637</v>
      </c>
      <c r="Y53" s="13">
        <v>0.5</v>
      </c>
      <c r="Z53" s="13">
        <v>50</v>
      </c>
      <c r="AB53" s="13" t="s">
        <v>28</v>
      </c>
      <c r="AC53" s="13">
        <v>55</v>
      </c>
      <c r="AD53" s="25">
        <f>Tableau26[[#This Row],[Tps exec]]/1000</f>
        <v>0.628</v>
      </c>
      <c r="AE53" s="13">
        <v>634</v>
      </c>
      <c r="AF53" s="13">
        <v>0.5</v>
      </c>
      <c r="AG53" s="13">
        <v>250</v>
      </c>
    </row>
    <row r="54" spans="1:33" x14ac:dyDescent="0.25">
      <c r="A54" t="s">
        <v>24</v>
      </c>
      <c r="B54" s="3">
        <f>VALUE(RIGHT(LEFT(Tableau1[[#This Row],[Fichier]],3),2))</f>
        <v>45</v>
      </c>
      <c r="C54" s="21">
        <f>Tableau1[[#This Row],[Temps exec]]/1000</f>
        <v>2.3650000000000002</v>
      </c>
      <c r="D54">
        <v>2365</v>
      </c>
      <c r="E54">
        <v>10</v>
      </c>
      <c r="G54" t="s">
        <v>24</v>
      </c>
      <c r="H54">
        <f>VALUE(RIGHT(LEFT(Tableau25[[#This Row],[Fichier]],3),2))</f>
        <v>45</v>
      </c>
      <c r="I54" s="21">
        <f>Tableau25[[#This Row],[Temps exec]]/1000</f>
        <v>21.971</v>
      </c>
      <c r="J54">
        <v>21971</v>
      </c>
      <c r="K54">
        <v>10</v>
      </c>
      <c r="N54" t="s">
        <v>28</v>
      </c>
      <c r="O54">
        <v>55</v>
      </c>
      <c r="P54" s="21">
        <f>Tableau26[[#This Row],[Tps exec]]/1000</f>
        <v>1.3420000000000001</v>
      </c>
      <c r="Q54">
        <v>1342</v>
      </c>
      <c r="R54">
        <v>0.7</v>
      </c>
      <c r="S54">
        <v>10</v>
      </c>
      <c r="U54" s="12" t="s">
        <v>28</v>
      </c>
      <c r="V54" s="12">
        <v>55</v>
      </c>
      <c r="W54" s="26">
        <f>Tableau26[[#This Row],[Tps exec]]/1000</f>
        <v>1.3420000000000001</v>
      </c>
      <c r="X54" s="12">
        <v>1392</v>
      </c>
      <c r="Y54" s="12">
        <v>0.7</v>
      </c>
      <c r="Z54" s="12">
        <v>50</v>
      </c>
      <c r="AB54" s="12" t="s">
        <v>28</v>
      </c>
      <c r="AC54" s="12">
        <v>55</v>
      </c>
      <c r="AD54" s="26">
        <f>Tableau26[[#This Row],[Tps exec]]/1000</f>
        <v>1.3420000000000001</v>
      </c>
      <c r="AE54" s="12">
        <v>1272</v>
      </c>
      <c r="AF54" s="12">
        <v>0.7</v>
      </c>
      <c r="AG54" s="12">
        <v>250</v>
      </c>
    </row>
    <row r="55" spans="1:33" x14ac:dyDescent="0.25">
      <c r="A55" t="s">
        <v>24</v>
      </c>
      <c r="B55" s="3">
        <f>VALUE(RIGHT(LEFT(Tableau1[[#This Row],[Fichier]],3),2))</f>
        <v>45</v>
      </c>
      <c r="C55" s="21">
        <f>Tableau1[[#This Row],[Temps exec]]/1000</f>
        <v>2.1360000000000001</v>
      </c>
      <c r="D55">
        <v>2136</v>
      </c>
      <c r="E55">
        <v>20</v>
      </c>
      <c r="G55" t="s">
        <v>24</v>
      </c>
      <c r="H55">
        <f>VALUE(RIGHT(LEFT(Tableau25[[#This Row],[Fichier]],3),2))</f>
        <v>45</v>
      </c>
      <c r="I55" s="21">
        <f>Tableau25[[#This Row],[Temps exec]]/1000</f>
        <v>36.344000000000001</v>
      </c>
      <c r="J55">
        <v>36344</v>
      </c>
      <c r="K55">
        <v>20</v>
      </c>
      <c r="N55" t="s">
        <v>28</v>
      </c>
      <c r="O55">
        <v>55</v>
      </c>
      <c r="P55" s="21">
        <f>Tableau26[[#This Row],[Tps exec]]/1000</f>
        <v>5.173</v>
      </c>
      <c r="Q55">
        <v>5173</v>
      </c>
      <c r="R55">
        <v>0.9</v>
      </c>
      <c r="S55">
        <v>10</v>
      </c>
      <c r="U55" s="13" t="s">
        <v>28</v>
      </c>
      <c r="V55" s="13">
        <v>55</v>
      </c>
      <c r="W55" s="25">
        <f>Tableau26[[#This Row],[Tps exec]]/1000</f>
        <v>5.173</v>
      </c>
      <c r="X55" s="13">
        <v>4403</v>
      </c>
      <c r="Y55" s="13">
        <v>0.9</v>
      </c>
      <c r="Z55" s="13">
        <v>50</v>
      </c>
      <c r="AB55" s="13" t="s">
        <v>28</v>
      </c>
      <c r="AC55" s="13">
        <v>55</v>
      </c>
      <c r="AD55" s="25">
        <f>Tableau26[[#This Row],[Tps exec]]/1000</f>
        <v>5.173</v>
      </c>
      <c r="AE55" s="13">
        <v>4520</v>
      </c>
      <c r="AF55" s="13">
        <v>0.9</v>
      </c>
      <c r="AG55" s="13">
        <v>250</v>
      </c>
    </row>
    <row r="56" spans="1:33" x14ac:dyDescent="0.25">
      <c r="A56" t="s">
        <v>24</v>
      </c>
      <c r="B56" s="3">
        <f>VALUE(RIGHT(LEFT(Tableau1[[#This Row],[Fichier]],3),2))</f>
        <v>45</v>
      </c>
      <c r="C56" s="21">
        <f>Tableau1[[#This Row],[Temps exec]]/1000</f>
        <v>2.173</v>
      </c>
      <c r="D56">
        <v>2173</v>
      </c>
      <c r="E56">
        <v>30</v>
      </c>
      <c r="G56" t="s">
        <v>24</v>
      </c>
      <c r="H56">
        <f>VALUE(RIGHT(LEFT(Tableau25[[#This Row],[Fichier]],3),2))</f>
        <v>45</v>
      </c>
      <c r="I56" s="21">
        <f>Tableau25[[#This Row],[Temps exec]]/1000</f>
        <v>49.268000000000001</v>
      </c>
      <c r="J56">
        <v>49268</v>
      </c>
      <c r="K56">
        <v>30</v>
      </c>
      <c r="N56" t="s">
        <v>29</v>
      </c>
      <c r="O56">
        <v>60</v>
      </c>
      <c r="P56" s="21">
        <f>Tableau26[[#This Row],[Tps exec]]/1000</f>
        <v>0.65600000000000003</v>
      </c>
      <c r="Q56">
        <v>656</v>
      </c>
      <c r="R56">
        <v>0.5</v>
      </c>
      <c r="S56">
        <v>10</v>
      </c>
      <c r="U56" s="12" t="s">
        <v>29</v>
      </c>
      <c r="V56" s="12">
        <v>60</v>
      </c>
      <c r="W56" s="26">
        <f>Tableau26[[#This Row],[Tps exec]]/1000</f>
        <v>0.65600000000000003</v>
      </c>
      <c r="X56" s="12">
        <v>656</v>
      </c>
      <c r="Y56" s="12">
        <v>0.5</v>
      </c>
      <c r="Z56" s="12">
        <v>50</v>
      </c>
      <c r="AB56" s="12" t="s">
        <v>29</v>
      </c>
      <c r="AC56" s="12">
        <v>60</v>
      </c>
      <c r="AD56" s="26">
        <f>Tableau26[[#This Row],[Tps exec]]/1000</f>
        <v>0.65600000000000003</v>
      </c>
      <c r="AE56" s="12">
        <v>879</v>
      </c>
      <c r="AF56" s="12">
        <v>0.5</v>
      </c>
      <c r="AG56" s="12">
        <v>250</v>
      </c>
    </row>
    <row r="57" spans="1:33" x14ac:dyDescent="0.25">
      <c r="A57" t="s">
        <v>25</v>
      </c>
      <c r="B57" s="3">
        <f>VALUE(RIGHT(LEFT(Tableau1[[#This Row],[Fichier]],3),2))</f>
        <v>46</v>
      </c>
      <c r="C57" s="21">
        <f>Tableau1[[#This Row],[Temps exec]]/1000</f>
        <v>2.1389999999999998</v>
      </c>
      <c r="D57">
        <v>2139</v>
      </c>
      <c r="E57">
        <v>1</v>
      </c>
      <c r="G57" t="s">
        <v>25</v>
      </c>
      <c r="H57">
        <f>VALUE(RIGHT(LEFT(Tableau25[[#This Row],[Fichier]],3),2))</f>
        <v>46</v>
      </c>
      <c r="I57" s="21">
        <f>Tableau25[[#This Row],[Temps exec]]/1000</f>
        <v>20.309999999999999</v>
      </c>
      <c r="J57">
        <v>20310</v>
      </c>
      <c r="K57">
        <v>1</v>
      </c>
      <c r="N57" t="s">
        <v>29</v>
      </c>
      <c r="O57">
        <v>60</v>
      </c>
      <c r="P57" s="21">
        <f>Tableau26[[#This Row],[Tps exec]]/1000</f>
        <v>1.391</v>
      </c>
      <c r="Q57">
        <v>1391</v>
      </c>
      <c r="R57">
        <v>0.7</v>
      </c>
      <c r="S57">
        <v>10</v>
      </c>
      <c r="U57" s="13" t="s">
        <v>29</v>
      </c>
      <c r="V57" s="13">
        <v>60</v>
      </c>
      <c r="W57" s="25">
        <f>Tableau26[[#This Row],[Tps exec]]/1000</f>
        <v>1.391</v>
      </c>
      <c r="X57" s="13">
        <v>1528</v>
      </c>
      <c r="Y57" s="13">
        <v>0.7</v>
      </c>
      <c r="Z57" s="13">
        <v>50</v>
      </c>
      <c r="AB57" s="13" t="s">
        <v>29</v>
      </c>
      <c r="AC57" s="13">
        <v>60</v>
      </c>
      <c r="AD57" s="25">
        <f>Tableau26[[#This Row],[Tps exec]]/1000</f>
        <v>1.391</v>
      </c>
      <c r="AE57" s="13">
        <v>1319</v>
      </c>
      <c r="AF57" s="13">
        <v>0.7</v>
      </c>
      <c r="AG57" s="13">
        <v>250</v>
      </c>
    </row>
    <row r="58" spans="1:33" x14ac:dyDescent="0.25">
      <c r="A58" t="s">
        <v>25</v>
      </c>
      <c r="B58" s="3">
        <f>VALUE(RIGHT(LEFT(Tableau1[[#This Row],[Fichier]],3),2))</f>
        <v>46</v>
      </c>
      <c r="C58" s="21">
        <f>Tableau1[[#This Row],[Temps exec]]/1000</f>
        <v>1.677</v>
      </c>
      <c r="D58">
        <v>1677</v>
      </c>
      <c r="E58">
        <v>10</v>
      </c>
      <c r="G58" t="s">
        <v>25</v>
      </c>
      <c r="H58">
        <f>VALUE(RIGHT(LEFT(Tableau25[[#This Row],[Fichier]],3),2))</f>
        <v>46</v>
      </c>
      <c r="I58" s="21">
        <f>Tableau25[[#This Row],[Temps exec]]/1000</f>
        <v>23.92</v>
      </c>
      <c r="J58">
        <v>23920</v>
      </c>
      <c r="K58">
        <v>10</v>
      </c>
      <c r="N58" t="s">
        <v>29</v>
      </c>
      <c r="O58">
        <v>60</v>
      </c>
      <c r="P58" s="21">
        <f>Tableau26[[#This Row],[Tps exec]]/1000</f>
        <v>5.2729999999999997</v>
      </c>
      <c r="Q58">
        <v>5273</v>
      </c>
      <c r="R58">
        <v>0.9</v>
      </c>
      <c r="S58">
        <v>10</v>
      </c>
      <c r="U58" s="12" t="s">
        <v>29</v>
      </c>
      <c r="V58" s="12">
        <v>60</v>
      </c>
      <c r="W58" s="26">
        <f>Tableau26[[#This Row],[Tps exec]]/1000</f>
        <v>5.2729999999999997</v>
      </c>
      <c r="X58" s="12">
        <v>4759</v>
      </c>
      <c r="Y58" s="12">
        <v>0.9</v>
      </c>
      <c r="Z58" s="12">
        <v>50</v>
      </c>
      <c r="AB58" s="12" t="s">
        <v>29</v>
      </c>
      <c r="AC58" s="12">
        <v>60</v>
      </c>
      <c r="AD58" s="26">
        <f>Tableau26[[#This Row],[Tps exec]]/1000</f>
        <v>5.2729999999999997</v>
      </c>
      <c r="AE58" s="12">
        <v>4928</v>
      </c>
      <c r="AF58" s="12">
        <v>0.9</v>
      </c>
      <c r="AG58" s="12">
        <v>250</v>
      </c>
    </row>
    <row r="59" spans="1:33" x14ac:dyDescent="0.25">
      <c r="A59" t="s">
        <v>25</v>
      </c>
      <c r="B59" s="3">
        <f>VALUE(RIGHT(LEFT(Tableau1[[#This Row],[Fichier]],3),2))</f>
        <v>46</v>
      </c>
      <c r="C59" s="21">
        <f>Tableau1[[#This Row],[Temps exec]]/1000</f>
        <v>3.1960000000000002</v>
      </c>
      <c r="D59">
        <v>3196</v>
      </c>
      <c r="E59">
        <v>20</v>
      </c>
      <c r="G59" t="s">
        <v>25</v>
      </c>
      <c r="H59">
        <f>VALUE(RIGHT(LEFT(Tableau25[[#This Row],[Fichier]],3),2))</f>
        <v>46</v>
      </c>
      <c r="I59" s="21">
        <f>Tableau25[[#This Row],[Temps exec]]/1000</f>
        <v>38.274000000000001</v>
      </c>
      <c r="J59">
        <v>38274</v>
      </c>
      <c r="K59">
        <v>20</v>
      </c>
      <c r="N59" t="s">
        <v>30</v>
      </c>
      <c r="O59">
        <v>61</v>
      </c>
      <c r="P59" s="21">
        <f>Tableau26[[#This Row],[Tps exec]]/1000</f>
        <v>0.67</v>
      </c>
      <c r="Q59">
        <v>670</v>
      </c>
      <c r="R59">
        <v>0.5</v>
      </c>
      <c r="S59">
        <v>10</v>
      </c>
      <c r="U59" s="13" t="s">
        <v>30</v>
      </c>
      <c r="V59" s="13">
        <v>61</v>
      </c>
      <c r="W59" s="25">
        <f>Tableau26[[#This Row],[Tps exec]]/1000</f>
        <v>0.67</v>
      </c>
      <c r="X59" s="13">
        <v>650</v>
      </c>
      <c r="Y59" s="13">
        <v>0.5</v>
      </c>
      <c r="Z59" s="13">
        <v>50</v>
      </c>
      <c r="AB59" s="13" t="s">
        <v>30</v>
      </c>
      <c r="AC59" s="13">
        <v>61</v>
      </c>
      <c r="AD59" s="25">
        <f>Tableau26[[#This Row],[Tps exec]]/1000</f>
        <v>0.67</v>
      </c>
      <c r="AE59" s="13">
        <v>715</v>
      </c>
      <c r="AF59" s="13">
        <v>0.5</v>
      </c>
      <c r="AG59" s="13">
        <v>250</v>
      </c>
    </row>
    <row r="60" spans="1:33" x14ac:dyDescent="0.25">
      <c r="A60" t="s">
        <v>25</v>
      </c>
      <c r="B60" s="3">
        <f>VALUE(RIGHT(LEFT(Tableau1[[#This Row],[Fichier]],3),2))</f>
        <v>46</v>
      </c>
      <c r="C60" s="21">
        <f>Tableau1[[#This Row],[Temps exec]]/1000</f>
        <v>1.946</v>
      </c>
      <c r="D60">
        <v>1946</v>
      </c>
      <c r="E60">
        <v>30</v>
      </c>
      <c r="G60" t="s">
        <v>25</v>
      </c>
      <c r="H60">
        <f>VALUE(RIGHT(LEFT(Tableau25[[#This Row],[Fichier]],3),2))</f>
        <v>46</v>
      </c>
      <c r="I60" s="21">
        <f>Tableau25[[#This Row],[Temps exec]]/1000</f>
        <v>29.88</v>
      </c>
      <c r="J60">
        <v>29880</v>
      </c>
      <c r="K60">
        <v>30</v>
      </c>
      <c r="N60" t="s">
        <v>30</v>
      </c>
      <c r="O60">
        <v>61</v>
      </c>
      <c r="P60" s="21">
        <f>Tableau26[[#This Row],[Tps exec]]/1000</f>
        <v>1.425</v>
      </c>
      <c r="Q60">
        <v>1425</v>
      </c>
      <c r="R60">
        <v>0.7</v>
      </c>
      <c r="S60">
        <v>10</v>
      </c>
      <c r="U60" s="12" t="s">
        <v>30</v>
      </c>
      <c r="V60" s="12">
        <v>61</v>
      </c>
      <c r="W60" s="26">
        <f>Tableau26[[#This Row],[Tps exec]]/1000</f>
        <v>1.425</v>
      </c>
      <c r="X60" s="12">
        <v>1590</v>
      </c>
      <c r="Y60" s="12">
        <v>0.7</v>
      </c>
      <c r="Z60" s="12">
        <v>50</v>
      </c>
      <c r="AB60" s="12" t="s">
        <v>30</v>
      </c>
      <c r="AC60" s="12">
        <v>61</v>
      </c>
      <c r="AD60" s="26">
        <f>Tableau26[[#This Row],[Tps exec]]/1000</f>
        <v>1.425</v>
      </c>
      <c r="AE60" s="12">
        <v>1403</v>
      </c>
      <c r="AF60" s="12">
        <v>0.7</v>
      </c>
      <c r="AG60" s="12">
        <v>250</v>
      </c>
    </row>
    <row r="61" spans="1:33" x14ac:dyDescent="0.25">
      <c r="A61" t="s">
        <v>26</v>
      </c>
      <c r="B61" s="3">
        <f>VALUE(RIGHT(LEFT(Tableau1[[#This Row],[Fichier]],3),2))</f>
        <v>53</v>
      </c>
      <c r="C61" s="21">
        <f>Tableau1[[#This Row],[Temps exec]]/1000</f>
        <v>3.6819999999999999</v>
      </c>
      <c r="D61">
        <v>3682</v>
      </c>
      <c r="E61">
        <v>1</v>
      </c>
      <c r="G61" t="s">
        <v>26</v>
      </c>
      <c r="H61">
        <f>VALUE(RIGHT(LEFT(Tableau25[[#This Row],[Fichier]],3),2))</f>
        <v>53</v>
      </c>
      <c r="I61" s="21">
        <f>Tableau25[[#This Row],[Temps exec]]/1000</f>
        <v>36.661000000000001</v>
      </c>
      <c r="J61">
        <v>36661</v>
      </c>
      <c r="K61">
        <v>1</v>
      </c>
      <c r="N61" t="s">
        <v>30</v>
      </c>
      <c r="O61">
        <v>61</v>
      </c>
      <c r="P61" s="21">
        <f>Tableau26[[#This Row],[Tps exec]]/1000</f>
        <v>4.9740000000000002</v>
      </c>
      <c r="Q61">
        <v>4974</v>
      </c>
      <c r="R61">
        <v>0.9</v>
      </c>
      <c r="S61">
        <v>10</v>
      </c>
      <c r="U61" s="13" t="s">
        <v>30</v>
      </c>
      <c r="V61" s="13">
        <v>61</v>
      </c>
      <c r="W61" s="25">
        <f>Tableau26[[#This Row],[Tps exec]]/1000</f>
        <v>4.9740000000000002</v>
      </c>
      <c r="X61" s="13">
        <v>4817</v>
      </c>
      <c r="Y61" s="13">
        <v>0.9</v>
      </c>
      <c r="Z61" s="13">
        <v>50</v>
      </c>
      <c r="AB61" s="13" t="s">
        <v>30</v>
      </c>
      <c r="AC61" s="13">
        <v>61</v>
      </c>
      <c r="AD61" s="25">
        <f>Tableau26[[#This Row],[Tps exec]]/1000</f>
        <v>4.9740000000000002</v>
      </c>
      <c r="AE61" s="13">
        <v>5292</v>
      </c>
      <c r="AF61" s="13">
        <v>0.9</v>
      </c>
      <c r="AG61" s="13">
        <v>250</v>
      </c>
    </row>
    <row r="62" spans="1:33" x14ac:dyDescent="0.25">
      <c r="A62" t="s">
        <v>26</v>
      </c>
      <c r="B62" s="3">
        <f>VALUE(RIGHT(LEFT(Tableau1[[#This Row],[Fichier]],3),2))</f>
        <v>53</v>
      </c>
      <c r="C62" s="21">
        <f>Tableau1[[#This Row],[Temps exec]]/1000</f>
        <v>2.9569999999999999</v>
      </c>
      <c r="D62">
        <v>2957</v>
      </c>
      <c r="E62">
        <v>10</v>
      </c>
      <c r="G62" t="s">
        <v>26</v>
      </c>
      <c r="H62">
        <f>VALUE(RIGHT(LEFT(Tableau25[[#This Row],[Fichier]],3),2))</f>
        <v>53</v>
      </c>
      <c r="I62" s="21">
        <f>Tableau25[[#This Row],[Temps exec]]/1000</f>
        <v>48.37</v>
      </c>
      <c r="J62">
        <v>48370</v>
      </c>
      <c r="K62">
        <v>10</v>
      </c>
      <c r="N62" t="s">
        <v>31</v>
      </c>
      <c r="O62">
        <v>62</v>
      </c>
      <c r="P62" s="21">
        <f>Tableau26[[#This Row],[Tps exec]]/1000</f>
        <v>0.64700000000000002</v>
      </c>
      <c r="Q62">
        <v>647</v>
      </c>
      <c r="R62">
        <v>0.5</v>
      </c>
      <c r="S62">
        <v>10</v>
      </c>
      <c r="U62" s="12" t="s">
        <v>31</v>
      </c>
      <c r="V62" s="12">
        <v>62</v>
      </c>
      <c r="W62" s="26">
        <f>Tableau26[[#This Row],[Tps exec]]/1000</f>
        <v>0.64700000000000002</v>
      </c>
      <c r="X62" s="12">
        <v>631</v>
      </c>
      <c r="Y62" s="12">
        <v>0.5</v>
      </c>
      <c r="Z62" s="12">
        <v>50</v>
      </c>
      <c r="AB62" s="12" t="s">
        <v>31</v>
      </c>
      <c r="AC62" s="12">
        <v>62</v>
      </c>
      <c r="AD62" s="26">
        <f>Tableau26[[#This Row],[Tps exec]]/1000</f>
        <v>0.64700000000000002</v>
      </c>
      <c r="AE62" s="12">
        <v>683</v>
      </c>
      <c r="AF62" s="12">
        <v>0.5</v>
      </c>
      <c r="AG62" s="12">
        <v>250</v>
      </c>
    </row>
    <row r="63" spans="1:33" x14ac:dyDescent="0.25">
      <c r="A63" t="s">
        <v>26</v>
      </c>
      <c r="B63" s="3">
        <f>VALUE(RIGHT(LEFT(Tableau1[[#This Row],[Fichier]],3),2))</f>
        <v>53</v>
      </c>
      <c r="C63" s="21">
        <f>Tableau1[[#This Row],[Temps exec]]/1000</f>
        <v>3.76</v>
      </c>
      <c r="D63">
        <v>3760</v>
      </c>
      <c r="E63">
        <v>20</v>
      </c>
      <c r="G63" t="s">
        <v>26</v>
      </c>
      <c r="H63">
        <f>VALUE(RIGHT(LEFT(Tableau25[[#This Row],[Fichier]],3),2))</f>
        <v>53</v>
      </c>
      <c r="I63" s="21">
        <f>Tableau25[[#This Row],[Temps exec]]/1000</f>
        <v>49.930999999999997</v>
      </c>
      <c r="J63">
        <v>49931</v>
      </c>
      <c r="K63">
        <v>20</v>
      </c>
      <c r="N63" t="s">
        <v>31</v>
      </c>
      <c r="O63">
        <v>62</v>
      </c>
      <c r="P63" s="21">
        <f>Tableau26[[#This Row],[Tps exec]]/1000</f>
        <v>1.3959999999999999</v>
      </c>
      <c r="Q63">
        <v>1396</v>
      </c>
      <c r="R63">
        <v>0.7</v>
      </c>
      <c r="S63">
        <v>10</v>
      </c>
      <c r="U63" s="13" t="s">
        <v>31</v>
      </c>
      <c r="V63" s="13">
        <v>62</v>
      </c>
      <c r="W63" s="25">
        <f>Tableau26[[#This Row],[Tps exec]]/1000</f>
        <v>1.3959999999999999</v>
      </c>
      <c r="X63" s="13">
        <v>1509</v>
      </c>
      <c r="Y63" s="13">
        <v>0.7</v>
      </c>
      <c r="Z63" s="13">
        <v>50</v>
      </c>
      <c r="AB63" s="13" t="s">
        <v>31</v>
      </c>
      <c r="AC63" s="13">
        <v>62</v>
      </c>
      <c r="AD63" s="25">
        <f>Tableau26[[#This Row],[Tps exec]]/1000</f>
        <v>1.3959999999999999</v>
      </c>
      <c r="AE63" s="13">
        <v>1380</v>
      </c>
      <c r="AF63" s="13">
        <v>0.7</v>
      </c>
      <c r="AG63" s="13">
        <v>250</v>
      </c>
    </row>
    <row r="64" spans="1:33" x14ac:dyDescent="0.25">
      <c r="A64" t="s">
        <v>26</v>
      </c>
      <c r="B64" s="3">
        <f>VALUE(RIGHT(LEFT(Tableau1[[#This Row],[Fichier]],3),2))</f>
        <v>53</v>
      </c>
      <c r="C64" s="21">
        <f>Tableau1[[#This Row],[Temps exec]]/1000</f>
        <v>3.7669999999999999</v>
      </c>
      <c r="D64">
        <v>3767</v>
      </c>
      <c r="E64">
        <v>30</v>
      </c>
      <c r="G64" t="s">
        <v>26</v>
      </c>
      <c r="H64">
        <f>VALUE(RIGHT(LEFT(Tableau25[[#This Row],[Fichier]],3),2))</f>
        <v>53</v>
      </c>
      <c r="I64" s="21">
        <f>Tableau25[[#This Row],[Temps exec]]/1000</f>
        <v>62.021000000000001</v>
      </c>
      <c r="J64">
        <v>62021</v>
      </c>
      <c r="K64">
        <v>30</v>
      </c>
      <c r="N64" t="s">
        <v>31</v>
      </c>
      <c r="O64">
        <v>62</v>
      </c>
      <c r="P64" s="21">
        <f>Tableau26[[#This Row],[Tps exec]]/1000</f>
        <v>5.8319999999999999</v>
      </c>
      <c r="Q64">
        <v>5832</v>
      </c>
      <c r="R64">
        <v>0.9</v>
      </c>
      <c r="S64">
        <v>10</v>
      </c>
      <c r="U64" s="12" t="s">
        <v>31</v>
      </c>
      <c r="V64" s="12">
        <v>62</v>
      </c>
      <c r="W64" s="26">
        <f>Tableau26[[#This Row],[Tps exec]]/1000</f>
        <v>5.8319999999999999</v>
      </c>
      <c r="X64" s="12">
        <v>5064</v>
      </c>
      <c r="Y64" s="12">
        <v>0.9</v>
      </c>
      <c r="Z64" s="12">
        <v>50</v>
      </c>
      <c r="AB64" s="12" t="s">
        <v>31</v>
      </c>
      <c r="AC64" s="12">
        <v>62</v>
      </c>
      <c r="AD64" s="26">
        <f>Tableau26[[#This Row],[Tps exec]]/1000</f>
        <v>5.8319999999999999</v>
      </c>
      <c r="AE64" s="12">
        <v>5283</v>
      </c>
      <c r="AF64" s="12">
        <v>0.9</v>
      </c>
      <c r="AG64" s="12">
        <v>250</v>
      </c>
    </row>
    <row r="65" spans="1:33" x14ac:dyDescent="0.25">
      <c r="A65" t="s">
        <v>27</v>
      </c>
      <c r="B65" s="3">
        <f>VALUE(RIGHT(LEFT(Tableau1[[#This Row],[Fichier]],3),2))</f>
        <v>54</v>
      </c>
      <c r="C65" s="21">
        <f>Tableau1[[#This Row],[Temps exec]]/1000</f>
        <v>2.6560000000000001</v>
      </c>
      <c r="D65">
        <v>2656</v>
      </c>
      <c r="E65">
        <v>1</v>
      </c>
      <c r="G65" t="s">
        <v>27</v>
      </c>
      <c r="H65">
        <f>VALUE(RIGHT(LEFT(Tableau25[[#This Row],[Fichier]],3),2))</f>
        <v>54</v>
      </c>
      <c r="I65" s="21">
        <f>Tableau25[[#This Row],[Temps exec]]/1000</f>
        <v>27.515000000000001</v>
      </c>
      <c r="J65">
        <v>27515</v>
      </c>
      <c r="K65">
        <v>1</v>
      </c>
      <c r="N65" t="s">
        <v>32</v>
      </c>
      <c r="O65">
        <v>63</v>
      </c>
      <c r="P65" s="21">
        <f>Tableau26[[#This Row],[Tps exec]]/1000</f>
        <v>0.69199999999999995</v>
      </c>
      <c r="Q65">
        <v>692</v>
      </c>
      <c r="R65">
        <v>0.5</v>
      </c>
      <c r="S65">
        <v>10</v>
      </c>
      <c r="U65" s="13" t="s">
        <v>32</v>
      </c>
      <c r="V65" s="13">
        <v>63</v>
      </c>
      <c r="W65" s="25">
        <f>Tableau26[[#This Row],[Tps exec]]/1000</f>
        <v>0.69199999999999995</v>
      </c>
      <c r="X65" s="13">
        <v>691</v>
      </c>
      <c r="Y65" s="13">
        <v>0.5</v>
      </c>
      <c r="Z65" s="13">
        <v>50</v>
      </c>
      <c r="AB65" s="13" t="s">
        <v>32</v>
      </c>
      <c r="AC65" s="13">
        <v>63</v>
      </c>
      <c r="AD65" s="25">
        <f>Tableau26[[#This Row],[Tps exec]]/1000</f>
        <v>0.69199999999999995</v>
      </c>
      <c r="AE65" s="13">
        <v>828</v>
      </c>
      <c r="AF65" s="13">
        <v>0.5</v>
      </c>
      <c r="AG65" s="13">
        <v>250</v>
      </c>
    </row>
    <row r="66" spans="1:33" x14ac:dyDescent="0.25">
      <c r="A66" t="s">
        <v>27</v>
      </c>
      <c r="B66" s="3">
        <f>VALUE(RIGHT(LEFT(Tableau1[[#This Row],[Fichier]],3),2))</f>
        <v>54</v>
      </c>
      <c r="C66" s="21">
        <f>Tableau1[[#This Row],[Temps exec]]/1000</f>
        <v>3.0419999999999998</v>
      </c>
      <c r="D66">
        <v>3042</v>
      </c>
      <c r="E66">
        <v>10</v>
      </c>
      <c r="G66" t="s">
        <v>27</v>
      </c>
      <c r="H66">
        <f>VALUE(RIGHT(LEFT(Tableau25[[#This Row],[Fichier]],3),2))</f>
        <v>54</v>
      </c>
      <c r="I66" s="21">
        <f>Tableau25[[#This Row],[Temps exec]]/1000</f>
        <v>47.512999999999998</v>
      </c>
      <c r="J66">
        <v>47513</v>
      </c>
      <c r="K66">
        <v>10</v>
      </c>
      <c r="N66" t="s">
        <v>32</v>
      </c>
      <c r="O66">
        <v>63</v>
      </c>
      <c r="P66" s="21">
        <f>Tableau26[[#This Row],[Tps exec]]/1000</f>
        <v>1.522</v>
      </c>
      <c r="Q66">
        <v>1522</v>
      </c>
      <c r="R66">
        <v>0.7</v>
      </c>
      <c r="S66">
        <v>10</v>
      </c>
      <c r="U66" s="12" t="s">
        <v>32</v>
      </c>
      <c r="V66" s="12">
        <v>63</v>
      </c>
      <c r="W66" s="26">
        <f>Tableau26[[#This Row],[Tps exec]]/1000</f>
        <v>1.522</v>
      </c>
      <c r="X66" s="12">
        <v>1586</v>
      </c>
      <c r="Y66" s="12">
        <v>0.7</v>
      </c>
      <c r="Z66" s="12">
        <v>50</v>
      </c>
      <c r="AB66" s="12" t="s">
        <v>32</v>
      </c>
      <c r="AC66" s="12">
        <v>63</v>
      </c>
      <c r="AD66" s="26">
        <f>Tableau26[[#This Row],[Tps exec]]/1000</f>
        <v>1.522</v>
      </c>
      <c r="AE66" s="12">
        <v>1415</v>
      </c>
      <c r="AF66" s="12">
        <v>0.7</v>
      </c>
      <c r="AG66" s="12">
        <v>250</v>
      </c>
    </row>
    <row r="67" spans="1:33" x14ac:dyDescent="0.25">
      <c r="A67" t="s">
        <v>27</v>
      </c>
      <c r="B67" s="3">
        <f>VALUE(RIGHT(LEFT(Tableau1[[#This Row],[Fichier]],3),2))</f>
        <v>54</v>
      </c>
      <c r="C67" s="21">
        <f>Tableau1[[#This Row],[Temps exec]]/1000</f>
        <v>4.3120000000000003</v>
      </c>
      <c r="D67">
        <v>4312</v>
      </c>
      <c r="E67">
        <v>20</v>
      </c>
      <c r="G67" t="s">
        <v>27</v>
      </c>
      <c r="H67">
        <f>VALUE(RIGHT(LEFT(Tableau25[[#This Row],[Fichier]],3),2))</f>
        <v>54</v>
      </c>
      <c r="I67" s="21">
        <f>Tableau25[[#This Row],[Temps exec]]/1000</f>
        <v>48.323</v>
      </c>
      <c r="J67">
        <v>48323</v>
      </c>
      <c r="K67">
        <v>20</v>
      </c>
      <c r="N67" t="s">
        <v>32</v>
      </c>
      <c r="O67">
        <v>63</v>
      </c>
      <c r="P67" s="21">
        <f>Tableau26[[#This Row],[Tps exec]]/1000</f>
        <v>5.1459999999999999</v>
      </c>
      <c r="Q67">
        <v>5146</v>
      </c>
      <c r="R67">
        <v>0.9</v>
      </c>
      <c r="S67">
        <v>10</v>
      </c>
      <c r="U67" s="13" t="s">
        <v>32</v>
      </c>
      <c r="V67" s="13">
        <v>63</v>
      </c>
      <c r="W67" s="25">
        <f>Tableau26[[#This Row],[Tps exec]]/1000</f>
        <v>5.1459999999999999</v>
      </c>
      <c r="X67" s="13">
        <v>5420</v>
      </c>
      <c r="Y67" s="13">
        <v>0.9</v>
      </c>
      <c r="Z67" s="13">
        <v>50</v>
      </c>
      <c r="AB67" s="13" t="s">
        <v>32</v>
      </c>
      <c r="AC67" s="13">
        <v>63</v>
      </c>
      <c r="AD67" s="25">
        <f>Tableau26[[#This Row],[Tps exec]]/1000</f>
        <v>5.1459999999999999</v>
      </c>
      <c r="AE67" s="13">
        <v>5936</v>
      </c>
      <c r="AF67" s="13">
        <v>0.9</v>
      </c>
      <c r="AG67" s="13">
        <v>250</v>
      </c>
    </row>
    <row r="68" spans="1:33" x14ac:dyDescent="0.25">
      <c r="A68" t="s">
        <v>27</v>
      </c>
      <c r="B68" s="3">
        <f>VALUE(RIGHT(LEFT(Tableau1[[#This Row],[Fichier]],3),2))</f>
        <v>54</v>
      </c>
      <c r="C68" s="21">
        <f>Tableau1[[#This Row],[Temps exec]]/1000</f>
        <v>5.2670000000000003</v>
      </c>
      <c r="D68">
        <v>5267</v>
      </c>
      <c r="E68">
        <v>30</v>
      </c>
      <c r="G68" t="s">
        <v>27</v>
      </c>
      <c r="H68">
        <f>VALUE(RIGHT(LEFT(Tableau25[[#This Row],[Fichier]],3),2))</f>
        <v>54</v>
      </c>
      <c r="I68" s="21">
        <f>Tableau25[[#This Row],[Temps exec]]/1000</f>
        <v>71.754999999999995</v>
      </c>
      <c r="J68">
        <v>71755</v>
      </c>
      <c r="K68">
        <v>30</v>
      </c>
      <c r="N68" t="s">
        <v>33</v>
      </c>
      <c r="O68">
        <v>64</v>
      </c>
      <c r="P68" s="21">
        <f>Tableau26[[#This Row],[Tps exec]]/1000</f>
        <v>0.70599999999999996</v>
      </c>
      <c r="Q68">
        <v>706</v>
      </c>
      <c r="R68">
        <v>0.5</v>
      </c>
      <c r="S68">
        <v>10</v>
      </c>
      <c r="U68" s="12" t="s">
        <v>33</v>
      </c>
      <c r="V68" s="12">
        <v>64</v>
      </c>
      <c r="W68" s="26">
        <f>Tableau26[[#This Row],[Tps exec]]/1000</f>
        <v>0.70599999999999996</v>
      </c>
      <c r="X68" s="12">
        <v>686</v>
      </c>
      <c r="Y68" s="12">
        <v>0.5</v>
      </c>
      <c r="Z68" s="12">
        <v>50</v>
      </c>
      <c r="AB68" s="12" t="s">
        <v>33</v>
      </c>
      <c r="AC68" s="12">
        <v>64</v>
      </c>
      <c r="AD68" s="26">
        <f>Tableau26[[#This Row],[Tps exec]]/1000</f>
        <v>0.70599999999999996</v>
      </c>
      <c r="AE68" s="12">
        <v>751</v>
      </c>
      <c r="AF68" s="12">
        <v>0.5</v>
      </c>
      <c r="AG68" s="12">
        <v>250</v>
      </c>
    </row>
    <row r="69" spans="1:33" x14ac:dyDescent="0.25">
      <c r="A69" t="s">
        <v>28</v>
      </c>
      <c r="B69" s="3">
        <f>VALUE(RIGHT(LEFT(Tableau1[[#This Row],[Fichier]],3),2))</f>
        <v>55</v>
      </c>
      <c r="C69" s="21">
        <f>Tableau1[[#This Row],[Temps exec]]/1000</f>
        <v>2.64</v>
      </c>
      <c r="D69">
        <v>2640</v>
      </c>
      <c r="E69">
        <v>1</v>
      </c>
      <c r="G69" t="s">
        <v>28</v>
      </c>
      <c r="H69">
        <f>VALUE(RIGHT(LEFT(Tableau25[[#This Row],[Fichier]],3),2))</f>
        <v>55</v>
      </c>
      <c r="I69" s="21">
        <f>Tableau25[[#This Row],[Temps exec]]/1000</f>
        <v>29.189</v>
      </c>
      <c r="J69">
        <v>29189</v>
      </c>
      <c r="K69">
        <v>1</v>
      </c>
      <c r="N69" t="s">
        <v>33</v>
      </c>
      <c r="O69">
        <v>64</v>
      </c>
      <c r="P69" s="21">
        <f>Tableau26[[#This Row],[Tps exec]]/1000</f>
        <v>1.4330000000000001</v>
      </c>
      <c r="Q69">
        <v>1433</v>
      </c>
      <c r="R69">
        <v>0.7</v>
      </c>
      <c r="S69">
        <v>10</v>
      </c>
      <c r="U69" s="13" t="s">
        <v>33</v>
      </c>
      <c r="V69" s="13">
        <v>64</v>
      </c>
      <c r="W69" s="25">
        <f>Tableau26[[#This Row],[Tps exec]]/1000</f>
        <v>1.4330000000000001</v>
      </c>
      <c r="X69" s="13">
        <v>1474</v>
      </c>
      <c r="Y69" s="13">
        <v>0.7</v>
      </c>
      <c r="Z69" s="13">
        <v>50</v>
      </c>
      <c r="AB69" s="13" t="s">
        <v>33</v>
      </c>
      <c r="AC69" s="13">
        <v>64</v>
      </c>
      <c r="AD69" s="25">
        <f>Tableau26[[#This Row],[Tps exec]]/1000</f>
        <v>1.4330000000000001</v>
      </c>
      <c r="AE69" s="13">
        <v>1431</v>
      </c>
      <c r="AF69" s="13">
        <v>0.7</v>
      </c>
      <c r="AG69" s="13">
        <v>250</v>
      </c>
    </row>
    <row r="70" spans="1:33" x14ac:dyDescent="0.25">
      <c r="A70" t="s">
        <v>28</v>
      </c>
      <c r="B70" s="3">
        <f>VALUE(RIGHT(LEFT(Tableau1[[#This Row],[Fichier]],3),2))</f>
        <v>55</v>
      </c>
      <c r="C70" s="21">
        <f>Tableau1[[#This Row],[Temps exec]]/1000</f>
        <v>3.3</v>
      </c>
      <c r="D70">
        <v>3300</v>
      </c>
      <c r="E70">
        <v>10</v>
      </c>
      <c r="G70" t="s">
        <v>28</v>
      </c>
      <c r="H70">
        <f>VALUE(RIGHT(LEFT(Tableau25[[#This Row],[Fichier]],3),2))</f>
        <v>55</v>
      </c>
      <c r="I70" s="21">
        <f>Tableau25[[#This Row],[Temps exec]]/1000</f>
        <v>48.616999999999997</v>
      </c>
      <c r="J70">
        <v>48617</v>
      </c>
      <c r="K70">
        <v>10</v>
      </c>
      <c r="N70" t="s">
        <v>33</v>
      </c>
      <c r="O70">
        <v>64</v>
      </c>
      <c r="P70" s="21">
        <f>Tableau26[[#This Row],[Tps exec]]/1000</f>
        <v>7.165</v>
      </c>
      <c r="Q70">
        <v>7165</v>
      </c>
      <c r="R70">
        <v>0.9</v>
      </c>
      <c r="S70">
        <v>10</v>
      </c>
      <c r="U70" s="12" t="s">
        <v>33</v>
      </c>
      <c r="V70" s="12">
        <v>64</v>
      </c>
      <c r="W70" s="26">
        <f>Tableau26[[#This Row],[Tps exec]]/1000</f>
        <v>7.165</v>
      </c>
      <c r="X70" s="12">
        <v>5496</v>
      </c>
      <c r="Y70" s="12">
        <v>0.9</v>
      </c>
      <c r="Z70" s="12">
        <v>50</v>
      </c>
      <c r="AB70" s="12" t="s">
        <v>33</v>
      </c>
      <c r="AC70" s="12">
        <v>64</v>
      </c>
      <c r="AD70" s="26">
        <f>Tableau26[[#This Row],[Tps exec]]/1000</f>
        <v>7.165</v>
      </c>
      <c r="AE70" s="12">
        <v>5889</v>
      </c>
      <c r="AF70" s="12">
        <v>0.9</v>
      </c>
      <c r="AG70" s="12">
        <v>250</v>
      </c>
    </row>
    <row r="71" spans="1:33" x14ac:dyDescent="0.25">
      <c r="A71" t="s">
        <v>28</v>
      </c>
      <c r="B71" s="3">
        <f>VALUE(RIGHT(LEFT(Tableau1[[#This Row],[Fichier]],3),2))</f>
        <v>55</v>
      </c>
      <c r="C71" s="21">
        <f>Tableau1[[#This Row],[Temps exec]]/1000</f>
        <v>3.0430000000000001</v>
      </c>
      <c r="D71">
        <v>3043</v>
      </c>
      <c r="E71">
        <v>20</v>
      </c>
      <c r="G71" t="s">
        <v>28</v>
      </c>
      <c r="H71">
        <f>VALUE(RIGHT(LEFT(Tableau25[[#This Row],[Fichier]],3),2))</f>
        <v>55</v>
      </c>
      <c r="I71" s="21">
        <f>Tableau25[[#This Row],[Temps exec]]/1000</f>
        <v>50.496000000000002</v>
      </c>
      <c r="J71">
        <v>50496</v>
      </c>
      <c r="K71">
        <v>20</v>
      </c>
      <c r="N71" t="s">
        <v>34</v>
      </c>
      <c r="O71">
        <v>65</v>
      </c>
      <c r="P71" s="21">
        <f>Tableau26[[#This Row],[Tps exec]]/1000</f>
        <v>0.71299999999999997</v>
      </c>
      <c r="Q71">
        <v>713</v>
      </c>
      <c r="R71">
        <v>0.5</v>
      </c>
      <c r="S71">
        <v>10</v>
      </c>
      <c r="U71" s="13" t="s">
        <v>34</v>
      </c>
      <c r="V71" s="13">
        <v>65</v>
      </c>
      <c r="W71" s="25">
        <f>Tableau26[[#This Row],[Tps exec]]/1000</f>
        <v>0.71299999999999997</v>
      </c>
      <c r="X71" s="13">
        <v>685</v>
      </c>
      <c r="Y71" s="13">
        <v>0.5</v>
      </c>
      <c r="Z71" s="13">
        <v>50</v>
      </c>
      <c r="AB71" s="13" t="s">
        <v>34</v>
      </c>
      <c r="AC71" s="13">
        <v>65</v>
      </c>
      <c r="AD71" s="25">
        <f>Tableau26[[#This Row],[Tps exec]]/1000</f>
        <v>0.71299999999999997</v>
      </c>
      <c r="AE71" s="13">
        <v>873</v>
      </c>
      <c r="AF71" s="13">
        <v>0.5</v>
      </c>
      <c r="AG71" s="13">
        <v>250</v>
      </c>
    </row>
    <row r="72" spans="1:33" x14ac:dyDescent="0.25">
      <c r="A72" t="s">
        <v>28</v>
      </c>
      <c r="B72" s="3">
        <f>VALUE(RIGHT(LEFT(Tableau1[[#This Row],[Fichier]],3),2))</f>
        <v>55</v>
      </c>
      <c r="C72" s="21">
        <f>Tableau1[[#This Row],[Temps exec]]/1000</f>
        <v>3.2130000000000001</v>
      </c>
      <c r="D72">
        <v>3213</v>
      </c>
      <c r="E72">
        <v>30</v>
      </c>
      <c r="G72" t="s">
        <v>28</v>
      </c>
      <c r="H72">
        <f>VALUE(RIGHT(LEFT(Tableau25[[#This Row],[Fichier]],3),2))</f>
        <v>55</v>
      </c>
      <c r="I72" s="21">
        <f>Tableau25[[#This Row],[Temps exec]]/1000</f>
        <v>35.073</v>
      </c>
      <c r="J72">
        <v>35073</v>
      </c>
      <c r="K72">
        <v>30</v>
      </c>
      <c r="N72" t="s">
        <v>34</v>
      </c>
      <c r="O72">
        <v>65</v>
      </c>
      <c r="P72" s="21">
        <f>Tableau26[[#This Row],[Tps exec]]/1000</f>
        <v>1.466</v>
      </c>
      <c r="Q72">
        <v>1466</v>
      </c>
      <c r="R72">
        <v>0.7</v>
      </c>
      <c r="S72">
        <v>10</v>
      </c>
      <c r="U72" s="12" t="s">
        <v>34</v>
      </c>
      <c r="V72" s="12">
        <v>65</v>
      </c>
      <c r="W72" s="26">
        <f>Tableau26[[#This Row],[Tps exec]]/1000</f>
        <v>1.466</v>
      </c>
      <c r="X72" s="12">
        <v>1510</v>
      </c>
      <c r="Y72" s="12">
        <v>0.7</v>
      </c>
      <c r="Z72" s="12">
        <v>50</v>
      </c>
      <c r="AB72" s="12" t="s">
        <v>34</v>
      </c>
      <c r="AC72" s="12">
        <v>65</v>
      </c>
      <c r="AD72" s="26">
        <f>Tableau26[[#This Row],[Tps exec]]/1000</f>
        <v>1.466</v>
      </c>
      <c r="AE72" s="12">
        <v>1436</v>
      </c>
      <c r="AF72" s="12">
        <v>0.7</v>
      </c>
      <c r="AG72" s="12">
        <v>250</v>
      </c>
    </row>
    <row r="73" spans="1:33" x14ac:dyDescent="0.25">
      <c r="A73" t="s">
        <v>29</v>
      </c>
      <c r="B73" s="3">
        <f>VALUE(RIGHT(LEFT(Tableau1[[#This Row],[Fichier]],3),2))</f>
        <v>60</v>
      </c>
      <c r="C73" s="21">
        <f>Tableau1[[#This Row],[Temps exec]]/1000</f>
        <v>4.3929999999999998</v>
      </c>
      <c r="D73">
        <v>4393</v>
      </c>
      <c r="E73">
        <v>1</v>
      </c>
      <c r="G73" t="s">
        <v>29</v>
      </c>
      <c r="H73">
        <f>VALUE(RIGHT(LEFT(Tableau25[[#This Row],[Fichier]],3),2))</f>
        <v>60</v>
      </c>
      <c r="I73" s="21">
        <f>Tableau25[[#This Row],[Temps exec]]/1000</f>
        <v>107.172</v>
      </c>
      <c r="J73">
        <v>107172</v>
      </c>
      <c r="K73">
        <v>1</v>
      </c>
      <c r="N73" t="s">
        <v>34</v>
      </c>
      <c r="O73">
        <v>65</v>
      </c>
      <c r="P73" s="21">
        <f>Tableau26[[#This Row],[Tps exec]]/1000</f>
        <v>5.9290000000000003</v>
      </c>
      <c r="Q73">
        <v>5929</v>
      </c>
      <c r="R73">
        <v>0.9</v>
      </c>
      <c r="S73">
        <v>10</v>
      </c>
      <c r="U73" s="13" t="s">
        <v>34</v>
      </c>
      <c r="V73" s="13">
        <v>65</v>
      </c>
      <c r="W73" s="25">
        <f>Tableau26[[#This Row],[Tps exec]]/1000</f>
        <v>5.9290000000000003</v>
      </c>
      <c r="X73" s="13">
        <v>5492</v>
      </c>
      <c r="Y73" s="13">
        <v>0.9</v>
      </c>
      <c r="Z73" s="13">
        <v>50</v>
      </c>
      <c r="AB73" s="13" t="s">
        <v>34</v>
      </c>
      <c r="AC73" s="13">
        <v>65</v>
      </c>
      <c r="AD73" s="25">
        <f>Tableau26[[#This Row],[Tps exec]]/1000</f>
        <v>5.9290000000000003</v>
      </c>
      <c r="AE73" s="13">
        <v>5432</v>
      </c>
      <c r="AF73" s="13">
        <v>0.9</v>
      </c>
      <c r="AG73" s="13">
        <v>250</v>
      </c>
    </row>
    <row r="74" spans="1:33" x14ac:dyDescent="0.25">
      <c r="A74" t="s">
        <v>29</v>
      </c>
      <c r="B74" s="3">
        <f>VALUE(RIGHT(LEFT(Tableau1[[#This Row],[Fichier]],3),2))</f>
        <v>60</v>
      </c>
      <c r="C74" s="21">
        <f>Tableau1[[#This Row],[Temps exec]]/1000</f>
        <v>4.2290000000000001</v>
      </c>
      <c r="D74">
        <v>4229</v>
      </c>
      <c r="E74">
        <v>10</v>
      </c>
      <c r="G74" t="s">
        <v>29</v>
      </c>
      <c r="H74">
        <f>VALUE(RIGHT(LEFT(Tableau25[[#This Row],[Fichier]],3),2))</f>
        <v>60</v>
      </c>
      <c r="I74" s="21">
        <f>Tableau25[[#This Row],[Temps exec]]/1000</f>
        <v>52.262</v>
      </c>
      <c r="J74">
        <v>52262</v>
      </c>
      <c r="K74">
        <v>10</v>
      </c>
      <c r="N74" t="s">
        <v>35</v>
      </c>
      <c r="O74">
        <v>69</v>
      </c>
      <c r="P74" s="21">
        <f>Tableau26[[#This Row],[Tps exec]]/1000</f>
        <v>0.70599999999999996</v>
      </c>
      <c r="Q74">
        <v>706</v>
      </c>
      <c r="R74">
        <v>0.5</v>
      </c>
      <c r="S74">
        <v>10</v>
      </c>
      <c r="U74" s="12" t="s">
        <v>35</v>
      </c>
      <c r="V74" s="12">
        <v>69</v>
      </c>
      <c r="W74" s="26">
        <f>Tableau26[[#This Row],[Tps exec]]/1000</f>
        <v>0.70599999999999996</v>
      </c>
      <c r="X74" s="12">
        <v>708</v>
      </c>
      <c r="Y74" s="12">
        <v>0.5</v>
      </c>
      <c r="Z74" s="12">
        <v>50</v>
      </c>
      <c r="AB74" s="12" t="s">
        <v>35</v>
      </c>
      <c r="AC74" s="12">
        <v>69</v>
      </c>
      <c r="AD74" s="26">
        <f>Tableau26[[#This Row],[Tps exec]]/1000</f>
        <v>0.70599999999999996</v>
      </c>
      <c r="AE74" s="12">
        <v>815</v>
      </c>
      <c r="AF74" s="12">
        <v>0.5</v>
      </c>
      <c r="AG74" s="12">
        <v>250</v>
      </c>
    </row>
    <row r="75" spans="1:33" x14ac:dyDescent="0.25">
      <c r="A75" t="s">
        <v>29</v>
      </c>
      <c r="B75" s="3">
        <f>VALUE(RIGHT(LEFT(Tableau1[[#This Row],[Fichier]],3),2))</f>
        <v>60</v>
      </c>
      <c r="C75" s="21">
        <f>Tableau1[[#This Row],[Temps exec]]/1000</f>
        <v>4.6230000000000002</v>
      </c>
      <c r="D75">
        <v>4623</v>
      </c>
      <c r="E75">
        <v>20</v>
      </c>
      <c r="G75" t="s">
        <v>29</v>
      </c>
      <c r="H75">
        <f>VALUE(RIGHT(LEFT(Tableau25[[#This Row],[Fichier]],3),2))</f>
        <v>60</v>
      </c>
      <c r="I75" s="21">
        <f>Tableau25[[#This Row],[Temps exec]]/1000</f>
        <v>73.637</v>
      </c>
      <c r="J75">
        <v>73637</v>
      </c>
      <c r="K75">
        <v>20</v>
      </c>
      <c r="N75" t="s">
        <v>35</v>
      </c>
      <c r="O75">
        <v>69</v>
      </c>
      <c r="P75" s="21">
        <f>Tableau26[[#This Row],[Tps exec]]/1000</f>
        <v>1.478</v>
      </c>
      <c r="Q75">
        <v>1478</v>
      </c>
      <c r="R75">
        <v>0.7</v>
      </c>
      <c r="S75">
        <v>10</v>
      </c>
      <c r="U75" s="13" t="s">
        <v>35</v>
      </c>
      <c r="V75" s="13">
        <v>69</v>
      </c>
      <c r="W75" s="25">
        <f>Tableau26[[#This Row],[Tps exec]]/1000</f>
        <v>1.478</v>
      </c>
      <c r="X75" s="13">
        <v>1592</v>
      </c>
      <c r="Y75" s="13">
        <v>0.7</v>
      </c>
      <c r="Z75" s="13">
        <v>50</v>
      </c>
      <c r="AB75" s="13" t="s">
        <v>35</v>
      </c>
      <c r="AC75" s="13">
        <v>69</v>
      </c>
      <c r="AD75" s="25">
        <f>Tableau26[[#This Row],[Tps exec]]/1000</f>
        <v>1.478</v>
      </c>
      <c r="AE75" s="13">
        <v>1465</v>
      </c>
      <c r="AF75" s="13">
        <v>0.7</v>
      </c>
      <c r="AG75" s="13">
        <v>250</v>
      </c>
    </row>
    <row r="76" spans="1:33" x14ac:dyDescent="0.25">
      <c r="A76" t="s">
        <v>29</v>
      </c>
      <c r="B76" s="3">
        <f>VALUE(RIGHT(LEFT(Tableau1[[#This Row],[Fichier]],3),2))</f>
        <v>60</v>
      </c>
      <c r="C76" s="21">
        <f>Tableau1[[#This Row],[Temps exec]]/1000</f>
        <v>5.2690000000000001</v>
      </c>
      <c r="D76">
        <v>5269</v>
      </c>
      <c r="E76">
        <v>30</v>
      </c>
      <c r="G76" t="s">
        <v>29</v>
      </c>
      <c r="H76">
        <f>VALUE(RIGHT(LEFT(Tableau25[[#This Row],[Fichier]],3),2))</f>
        <v>60</v>
      </c>
      <c r="I76" s="21">
        <f>Tableau25[[#This Row],[Temps exec]]/1000</f>
        <v>84.203999999999994</v>
      </c>
      <c r="J76">
        <v>84204</v>
      </c>
      <c r="K76">
        <v>30</v>
      </c>
      <c r="N76" t="s">
        <v>35</v>
      </c>
      <c r="O76">
        <v>69</v>
      </c>
      <c r="P76" s="21">
        <f>Tableau26[[#This Row],[Tps exec]]/1000</f>
        <v>5.5179999999999998</v>
      </c>
      <c r="Q76">
        <v>5518</v>
      </c>
      <c r="R76">
        <v>0.9</v>
      </c>
      <c r="S76">
        <v>10</v>
      </c>
      <c r="U76" s="12" t="s">
        <v>35</v>
      </c>
      <c r="V76" s="12">
        <v>69</v>
      </c>
      <c r="W76" s="26">
        <f>Tableau26[[#This Row],[Tps exec]]/1000</f>
        <v>5.5179999999999998</v>
      </c>
      <c r="X76" s="12">
        <v>5618</v>
      </c>
      <c r="Y76" s="12">
        <v>0.9</v>
      </c>
      <c r="Z76" s="12">
        <v>50</v>
      </c>
      <c r="AB76" s="12" t="s">
        <v>35</v>
      </c>
      <c r="AC76" s="12">
        <v>69</v>
      </c>
      <c r="AD76" s="26">
        <f>Tableau26[[#This Row],[Tps exec]]/1000</f>
        <v>5.5179999999999998</v>
      </c>
      <c r="AE76" s="12">
        <v>6157</v>
      </c>
      <c r="AF76" s="12">
        <v>0.9</v>
      </c>
      <c r="AG76" s="12">
        <v>250</v>
      </c>
    </row>
    <row r="77" spans="1:33" x14ac:dyDescent="0.25">
      <c r="A77" t="s">
        <v>30</v>
      </c>
      <c r="B77" s="3">
        <f>VALUE(RIGHT(LEFT(Tableau1[[#This Row],[Fichier]],3),2))</f>
        <v>61</v>
      </c>
      <c r="C77" s="21">
        <f>Tableau1[[#This Row],[Temps exec]]/1000</f>
        <v>4.3639999999999999</v>
      </c>
      <c r="D77">
        <v>4364</v>
      </c>
      <c r="E77">
        <v>1</v>
      </c>
      <c r="G77" t="s">
        <v>30</v>
      </c>
      <c r="H77">
        <f>VALUE(RIGHT(LEFT(Tableau25[[#This Row],[Fichier]],3),2))</f>
        <v>61</v>
      </c>
      <c r="I77" s="21">
        <f>Tableau25[[#This Row],[Temps exec]]/1000</f>
        <v>68.284000000000006</v>
      </c>
      <c r="J77">
        <v>68284</v>
      </c>
      <c r="K77">
        <v>1</v>
      </c>
      <c r="N77" t="s">
        <v>36</v>
      </c>
      <c r="O77">
        <v>80</v>
      </c>
      <c r="P77" s="21">
        <f>Tableau26[[#This Row],[Tps exec]]/1000</f>
        <v>0.82499999999999996</v>
      </c>
      <c r="Q77">
        <v>825</v>
      </c>
      <c r="R77">
        <v>0.5</v>
      </c>
      <c r="S77">
        <v>10</v>
      </c>
      <c r="U77" s="13" t="s">
        <v>36</v>
      </c>
      <c r="V77" s="13">
        <v>80</v>
      </c>
      <c r="W77" s="25">
        <f>Tableau26[[#This Row],[Tps exec]]/1000</f>
        <v>0.82499999999999996</v>
      </c>
      <c r="X77" s="13">
        <v>831</v>
      </c>
      <c r="Y77" s="13">
        <v>0.5</v>
      </c>
      <c r="Z77" s="13">
        <v>50</v>
      </c>
      <c r="AB77" s="13" t="s">
        <v>36</v>
      </c>
      <c r="AC77" s="13">
        <v>80</v>
      </c>
      <c r="AD77" s="25">
        <f>Tableau26[[#This Row],[Tps exec]]/1000</f>
        <v>0.82499999999999996</v>
      </c>
      <c r="AE77" s="13">
        <v>1117</v>
      </c>
      <c r="AF77" s="13">
        <v>0.5</v>
      </c>
      <c r="AG77" s="13">
        <v>250</v>
      </c>
    </row>
    <row r="78" spans="1:33" x14ac:dyDescent="0.25">
      <c r="A78" t="s">
        <v>30</v>
      </c>
      <c r="B78" s="3">
        <f>VALUE(RIGHT(LEFT(Tableau1[[#This Row],[Fichier]],3),2))</f>
        <v>61</v>
      </c>
      <c r="C78" s="21">
        <f>Tableau1[[#This Row],[Temps exec]]/1000</f>
        <v>4.2350000000000003</v>
      </c>
      <c r="D78">
        <v>4235</v>
      </c>
      <c r="E78">
        <v>10</v>
      </c>
      <c r="G78" t="s">
        <v>30</v>
      </c>
      <c r="H78">
        <f>VALUE(RIGHT(LEFT(Tableau25[[#This Row],[Fichier]],3),2))</f>
        <v>61</v>
      </c>
      <c r="I78" s="21">
        <f>Tableau25[[#This Row],[Temps exec]]/1000</f>
        <v>35.643000000000001</v>
      </c>
      <c r="J78">
        <v>35643</v>
      </c>
      <c r="K78">
        <v>10</v>
      </c>
      <c r="N78" t="s">
        <v>36</v>
      </c>
      <c r="O78">
        <v>80</v>
      </c>
      <c r="P78" s="21">
        <f>Tableau26[[#This Row],[Tps exec]]/1000</f>
        <v>1.7150000000000001</v>
      </c>
      <c r="Q78">
        <v>1715</v>
      </c>
      <c r="R78">
        <v>0.7</v>
      </c>
      <c r="S78">
        <v>10</v>
      </c>
      <c r="U78" s="12" t="s">
        <v>36</v>
      </c>
      <c r="V78" s="12">
        <v>80</v>
      </c>
      <c r="W78" s="26">
        <f>Tableau26[[#This Row],[Tps exec]]/1000</f>
        <v>1.7150000000000001</v>
      </c>
      <c r="X78" s="12">
        <v>1802</v>
      </c>
      <c r="Y78" s="12">
        <v>0.7</v>
      </c>
      <c r="Z78" s="12">
        <v>50</v>
      </c>
      <c r="AB78" s="12" t="s">
        <v>36</v>
      </c>
      <c r="AC78" s="12">
        <v>80</v>
      </c>
      <c r="AD78" s="26">
        <f>Tableau26[[#This Row],[Tps exec]]/1000</f>
        <v>1.7150000000000001</v>
      </c>
      <c r="AE78" s="12">
        <v>1649</v>
      </c>
      <c r="AF78" s="12">
        <v>0.7</v>
      </c>
      <c r="AG78" s="12">
        <v>250</v>
      </c>
    </row>
    <row r="79" spans="1:33" x14ac:dyDescent="0.25">
      <c r="A79" t="s">
        <v>30</v>
      </c>
      <c r="B79" s="3">
        <f>VALUE(RIGHT(LEFT(Tableau1[[#This Row],[Fichier]],3),2))</f>
        <v>61</v>
      </c>
      <c r="C79" s="21">
        <f>Tableau1[[#This Row],[Temps exec]]/1000</f>
        <v>3.61</v>
      </c>
      <c r="D79">
        <v>3610</v>
      </c>
      <c r="E79">
        <v>20</v>
      </c>
      <c r="G79" t="s">
        <v>30</v>
      </c>
      <c r="H79">
        <f>VALUE(RIGHT(LEFT(Tableau25[[#This Row],[Fichier]],3),2))</f>
        <v>61</v>
      </c>
      <c r="I79" s="21">
        <f>Tableau25[[#This Row],[Temps exec]]/1000</f>
        <v>57.884</v>
      </c>
      <c r="J79">
        <v>57884</v>
      </c>
      <c r="K79">
        <v>20</v>
      </c>
      <c r="N79" t="s">
        <v>36</v>
      </c>
      <c r="O79">
        <v>80</v>
      </c>
      <c r="P79" s="21">
        <f>Tableau26[[#This Row],[Tps exec]]/1000</f>
        <v>5.819</v>
      </c>
      <c r="Q79">
        <v>5819</v>
      </c>
      <c r="R79">
        <v>0.9</v>
      </c>
      <c r="S79">
        <v>10</v>
      </c>
      <c r="U79" s="13" t="s">
        <v>36</v>
      </c>
      <c r="V79" s="13">
        <v>80</v>
      </c>
      <c r="W79" s="25">
        <f>Tableau26[[#This Row],[Tps exec]]/1000</f>
        <v>5.819</v>
      </c>
      <c r="X79" s="13">
        <v>6231</v>
      </c>
      <c r="Y79" s="13">
        <v>0.9</v>
      </c>
      <c r="Z79" s="13">
        <v>50</v>
      </c>
      <c r="AB79" s="13" t="s">
        <v>36</v>
      </c>
      <c r="AC79" s="13">
        <v>80</v>
      </c>
      <c r="AD79" s="25">
        <f>Tableau26[[#This Row],[Tps exec]]/1000</f>
        <v>5.819</v>
      </c>
      <c r="AE79" s="13">
        <v>7039</v>
      </c>
      <c r="AF79" s="13">
        <v>0.9</v>
      </c>
      <c r="AG79" s="13">
        <v>250</v>
      </c>
    </row>
    <row r="80" spans="1:33" x14ac:dyDescent="0.25">
      <c r="A80" t="s">
        <v>30</v>
      </c>
      <c r="B80" s="3">
        <f>VALUE(RIGHT(LEFT(Tableau1[[#This Row],[Fichier]],3),2))</f>
        <v>61</v>
      </c>
      <c r="C80" s="21">
        <f>Tableau1[[#This Row],[Temps exec]]/1000</f>
        <v>3.6869999999999998</v>
      </c>
      <c r="D80">
        <v>3687</v>
      </c>
      <c r="E80">
        <v>30</v>
      </c>
      <c r="G80" t="s">
        <v>30</v>
      </c>
      <c r="H80">
        <f>VALUE(RIGHT(LEFT(Tableau25[[#This Row],[Fichier]],3),2))</f>
        <v>61</v>
      </c>
      <c r="I80" s="21">
        <f>Tableau25[[#This Row],[Temps exec]]/1000</f>
        <v>75.709000000000003</v>
      </c>
      <c r="J80">
        <v>75709</v>
      </c>
      <c r="K80">
        <v>30</v>
      </c>
      <c r="N80" t="s">
        <v>37</v>
      </c>
      <c r="O80">
        <v>101</v>
      </c>
      <c r="P80" s="21">
        <f>Tableau26[[#This Row],[Tps exec]]/1000</f>
        <v>0.94699999999999995</v>
      </c>
      <c r="Q80">
        <v>947</v>
      </c>
      <c r="R80">
        <v>0.5</v>
      </c>
      <c r="S80">
        <v>10</v>
      </c>
      <c r="U80" s="12" t="s">
        <v>37</v>
      </c>
      <c r="V80" s="12">
        <v>101</v>
      </c>
      <c r="W80" s="26">
        <f>Tableau26[[#This Row],[Tps exec]]/1000</f>
        <v>0.94699999999999995</v>
      </c>
      <c r="X80" s="12">
        <v>1028</v>
      </c>
      <c r="Y80" s="12">
        <v>0.5</v>
      </c>
      <c r="Z80" s="12">
        <v>50</v>
      </c>
      <c r="AB80" s="12" t="s">
        <v>37</v>
      </c>
      <c r="AC80" s="12">
        <v>101</v>
      </c>
      <c r="AD80" s="26">
        <f>Tableau26[[#This Row],[Tps exec]]/1000</f>
        <v>0.94699999999999995</v>
      </c>
      <c r="AE80" s="12">
        <v>1080</v>
      </c>
      <c r="AF80" s="12">
        <v>0.5</v>
      </c>
      <c r="AG80" s="12">
        <v>250</v>
      </c>
    </row>
    <row r="81" spans="1:33" x14ac:dyDescent="0.25">
      <c r="A81" t="s">
        <v>31</v>
      </c>
      <c r="B81" s="3">
        <f>VALUE(RIGHT(LEFT(Tableau1[[#This Row],[Fichier]],3),2))</f>
        <v>62</v>
      </c>
      <c r="C81" s="21">
        <f>Tableau1[[#This Row],[Temps exec]]/1000</f>
        <v>3.9729999999999999</v>
      </c>
      <c r="D81">
        <v>3973</v>
      </c>
      <c r="E81">
        <v>1</v>
      </c>
      <c r="G81" t="s">
        <v>31</v>
      </c>
      <c r="H81">
        <f>VALUE(RIGHT(LEFT(Tableau25[[#This Row],[Fichier]],3),2))</f>
        <v>62</v>
      </c>
      <c r="I81" s="21">
        <f>Tableau25[[#This Row],[Temps exec]]/1000</f>
        <v>96.772000000000006</v>
      </c>
      <c r="J81">
        <v>96772</v>
      </c>
      <c r="K81">
        <v>1</v>
      </c>
      <c r="N81" t="s">
        <v>37</v>
      </c>
      <c r="O81">
        <v>101</v>
      </c>
      <c r="P81" s="21">
        <f>Tableau26[[#This Row],[Tps exec]]/1000</f>
        <v>1.9379999999999999</v>
      </c>
      <c r="Q81">
        <v>1938</v>
      </c>
      <c r="R81">
        <v>0.7</v>
      </c>
      <c r="S81">
        <v>10</v>
      </c>
      <c r="U81" s="13" t="s">
        <v>37</v>
      </c>
      <c r="V81" s="13">
        <v>101</v>
      </c>
      <c r="W81" s="25">
        <f>Tableau26[[#This Row],[Tps exec]]/1000</f>
        <v>1.9379999999999999</v>
      </c>
      <c r="X81" s="13">
        <v>1989</v>
      </c>
      <c r="Y81" s="13">
        <v>0.7</v>
      </c>
      <c r="Z81" s="13">
        <v>50</v>
      </c>
      <c r="AB81" s="13" t="s">
        <v>37</v>
      </c>
      <c r="AC81" s="13">
        <v>101</v>
      </c>
      <c r="AD81" s="25">
        <f>Tableau26[[#This Row],[Tps exec]]/1000</f>
        <v>1.9379999999999999</v>
      </c>
      <c r="AE81" s="13">
        <v>2118</v>
      </c>
      <c r="AF81" s="13">
        <v>0.7</v>
      </c>
      <c r="AG81" s="13">
        <v>250</v>
      </c>
    </row>
    <row r="82" spans="1:33" x14ac:dyDescent="0.25">
      <c r="A82" t="s">
        <v>31</v>
      </c>
      <c r="B82" s="3">
        <f>VALUE(RIGHT(LEFT(Tableau1[[#This Row],[Fichier]],3),2))</f>
        <v>62</v>
      </c>
      <c r="C82" s="21">
        <f>Tableau1[[#This Row],[Temps exec]]/1000</f>
        <v>5.6630000000000003</v>
      </c>
      <c r="D82">
        <v>5663</v>
      </c>
      <c r="E82">
        <v>10</v>
      </c>
      <c r="G82" t="s">
        <v>31</v>
      </c>
      <c r="H82">
        <f>VALUE(RIGHT(LEFT(Tableau25[[#This Row],[Fichier]],3),2))</f>
        <v>62</v>
      </c>
      <c r="I82" s="21">
        <f>Tableau25[[#This Row],[Temps exec]]/1000</f>
        <v>50.084000000000003</v>
      </c>
      <c r="J82">
        <v>50084</v>
      </c>
      <c r="K82">
        <v>10</v>
      </c>
      <c r="N82" t="s">
        <v>37</v>
      </c>
      <c r="O82">
        <v>101</v>
      </c>
      <c r="P82" s="21">
        <f>Tableau26[[#This Row],[Tps exec]]/1000</f>
        <v>6.9880000000000004</v>
      </c>
      <c r="Q82">
        <v>6988</v>
      </c>
      <c r="R82">
        <v>0.9</v>
      </c>
      <c r="S82">
        <v>10</v>
      </c>
      <c r="U82" s="12" t="s">
        <v>37</v>
      </c>
      <c r="V82" s="12">
        <v>101</v>
      </c>
      <c r="W82" s="26">
        <f>Tableau26[[#This Row],[Tps exec]]/1000</f>
        <v>6.9880000000000004</v>
      </c>
      <c r="X82" s="12">
        <v>6916</v>
      </c>
      <c r="Y82" s="12">
        <v>0.9</v>
      </c>
      <c r="Z82" s="12">
        <v>50</v>
      </c>
      <c r="AB82" s="12" t="s">
        <v>37</v>
      </c>
      <c r="AC82" s="12">
        <v>101</v>
      </c>
      <c r="AD82" s="26">
        <f>Tableau26[[#This Row],[Tps exec]]/1000</f>
        <v>6.9880000000000004</v>
      </c>
      <c r="AE82" s="12">
        <v>7324</v>
      </c>
      <c r="AF82" s="12">
        <v>0.9</v>
      </c>
      <c r="AG82" s="12">
        <v>250</v>
      </c>
    </row>
    <row r="83" spans="1:33" x14ac:dyDescent="0.25">
      <c r="A83" t="s">
        <v>31</v>
      </c>
      <c r="B83" s="3">
        <f>VALUE(RIGHT(LEFT(Tableau1[[#This Row],[Fichier]],3),2))</f>
        <v>62</v>
      </c>
      <c r="C83" s="21">
        <f>Tableau1[[#This Row],[Temps exec]]/1000</f>
        <v>4.7809999999999997</v>
      </c>
      <c r="D83">
        <v>4781</v>
      </c>
      <c r="E83">
        <v>20</v>
      </c>
      <c r="G83" t="s">
        <v>31</v>
      </c>
      <c r="H83">
        <f>VALUE(RIGHT(LEFT(Tableau25[[#This Row],[Fichier]],3),2))</f>
        <v>62</v>
      </c>
      <c r="I83" s="21">
        <f>Tableau25[[#This Row],[Temps exec]]/1000</f>
        <v>105.01900000000001</v>
      </c>
      <c r="J83">
        <v>105019</v>
      </c>
      <c r="K83">
        <v>20</v>
      </c>
      <c r="N83" t="s">
        <v>38</v>
      </c>
      <c r="O83">
        <v>101</v>
      </c>
      <c r="P83" s="21">
        <f>Tableau26[[#This Row],[Tps exec]]/1000</f>
        <v>0.94099999999999995</v>
      </c>
      <c r="Q83">
        <v>941</v>
      </c>
      <c r="R83">
        <v>0.5</v>
      </c>
      <c r="S83">
        <v>10</v>
      </c>
      <c r="U83" s="13" t="s">
        <v>38</v>
      </c>
      <c r="V83" s="13">
        <v>101</v>
      </c>
      <c r="W83" s="25">
        <f>Tableau26[[#This Row],[Tps exec]]/1000</f>
        <v>0.94099999999999995</v>
      </c>
      <c r="X83" s="13">
        <v>995</v>
      </c>
      <c r="Y83" s="13">
        <v>0.5</v>
      </c>
      <c r="Z83" s="13">
        <v>50</v>
      </c>
      <c r="AB83" s="13" t="s">
        <v>38</v>
      </c>
      <c r="AC83" s="13">
        <v>101</v>
      </c>
      <c r="AD83" s="25">
        <f>Tableau26[[#This Row],[Tps exec]]/1000</f>
        <v>0.94099999999999995</v>
      </c>
      <c r="AE83" s="13">
        <v>1024</v>
      </c>
      <c r="AF83" s="13">
        <v>0.5</v>
      </c>
      <c r="AG83" s="13">
        <v>250</v>
      </c>
    </row>
    <row r="84" spans="1:33" x14ac:dyDescent="0.25">
      <c r="A84" t="s">
        <v>31</v>
      </c>
      <c r="B84" s="3">
        <f>VALUE(RIGHT(LEFT(Tableau1[[#This Row],[Fichier]],3),2))</f>
        <v>62</v>
      </c>
      <c r="C84" s="21">
        <f>Tableau1[[#This Row],[Temps exec]]/1000</f>
        <v>5.5170000000000003</v>
      </c>
      <c r="D84">
        <v>5517</v>
      </c>
      <c r="E84">
        <v>30</v>
      </c>
      <c r="G84" t="s">
        <v>31</v>
      </c>
      <c r="H84">
        <f>VALUE(RIGHT(LEFT(Tableau25[[#This Row],[Fichier]],3),2))</f>
        <v>62</v>
      </c>
      <c r="I84" s="21">
        <f>Tableau25[[#This Row],[Temps exec]]/1000</f>
        <v>77.031000000000006</v>
      </c>
      <c r="J84">
        <v>77031</v>
      </c>
      <c r="K84">
        <v>30</v>
      </c>
      <c r="N84" t="s">
        <v>38</v>
      </c>
      <c r="O84">
        <v>101</v>
      </c>
      <c r="P84" s="21">
        <f>Tableau26[[#This Row],[Tps exec]]/1000</f>
        <v>2.0129999999999999</v>
      </c>
      <c r="Q84">
        <v>2013</v>
      </c>
      <c r="R84">
        <v>0.7</v>
      </c>
      <c r="S84">
        <v>10</v>
      </c>
      <c r="U84" s="12" t="s">
        <v>38</v>
      </c>
      <c r="V84" s="12">
        <v>101</v>
      </c>
      <c r="W84" s="26">
        <f>Tableau26[[#This Row],[Tps exec]]/1000</f>
        <v>2.0129999999999999</v>
      </c>
      <c r="X84" s="12">
        <v>1988</v>
      </c>
      <c r="Y84" s="12">
        <v>0.7</v>
      </c>
      <c r="Z84" s="12">
        <v>50</v>
      </c>
      <c r="AB84" s="12" t="s">
        <v>38</v>
      </c>
      <c r="AC84" s="12">
        <v>101</v>
      </c>
      <c r="AD84" s="26">
        <f>Tableau26[[#This Row],[Tps exec]]/1000</f>
        <v>2.0129999999999999</v>
      </c>
      <c r="AE84" s="12">
        <v>2786</v>
      </c>
      <c r="AF84" s="12">
        <v>0.7</v>
      </c>
      <c r="AG84" s="12">
        <v>250</v>
      </c>
    </row>
    <row r="85" spans="1:33" x14ac:dyDescent="0.25">
      <c r="A85" t="s">
        <v>32</v>
      </c>
      <c r="B85" s="3">
        <f>VALUE(RIGHT(LEFT(Tableau1[[#This Row],[Fichier]],3),2))</f>
        <v>63</v>
      </c>
      <c r="C85" s="21">
        <f>Tableau1[[#This Row],[Temps exec]]/1000</f>
        <v>4.8129999999999997</v>
      </c>
      <c r="D85">
        <v>4813</v>
      </c>
      <c r="E85">
        <v>1</v>
      </c>
      <c r="G85" t="s">
        <v>32</v>
      </c>
      <c r="H85">
        <f>VALUE(RIGHT(LEFT(Tableau25[[#This Row],[Fichier]],3),2))</f>
        <v>63</v>
      </c>
      <c r="I85" s="21">
        <f>Tableau25[[#This Row],[Temps exec]]/1000</f>
        <v>61.322000000000003</v>
      </c>
      <c r="J85">
        <v>61322</v>
      </c>
      <c r="K85">
        <v>1</v>
      </c>
      <c r="N85" t="s">
        <v>38</v>
      </c>
      <c r="O85">
        <v>101</v>
      </c>
      <c r="P85" s="21">
        <f>Tableau26[[#This Row],[Tps exec]]/1000</f>
        <v>6.8849999999999998</v>
      </c>
      <c r="Q85">
        <v>6885</v>
      </c>
      <c r="R85">
        <v>0.9</v>
      </c>
      <c r="S85">
        <v>10</v>
      </c>
      <c r="U85" s="13" t="s">
        <v>38</v>
      </c>
      <c r="V85" s="13">
        <v>101</v>
      </c>
      <c r="W85" s="25">
        <f>Tableau26[[#This Row],[Tps exec]]/1000</f>
        <v>6.8849999999999998</v>
      </c>
      <c r="X85" s="13">
        <v>6862</v>
      </c>
      <c r="Y85" s="13">
        <v>0.9</v>
      </c>
      <c r="Z85" s="13">
        <v>50</v>
      </c>
      <c r="AB85" s="13" t="s">
        <v>38</v>
      </c>
      <c r="AC85" s="13">
        <v>101</v>
      </c>
      <c r="AD85" s="25">
        <f>Tableau26[[#This Row],[Tps exec]]/1000</f>
        <v>6.8849999999999998</v>
      </c>
      <c r="AE85" s="13">
        <v>6798</v>
      </c>
      <c r="AF85" s="13">
        <v>0.9</v>
      </c>
      <c r="AG85" s="13">
        <v>250</v>
      </c>
    </row>
    <row r="86" spans="1:33" x14ac:dyDescent="0.25">
      <c r="A86" t="s">
        <v>32</v>
      </c>
      <c r="B86" s="3">
        <f>VALUE(RIGHT(LEFT(Tableau1[[#This Row],[Fichier]],3),2))</f>
        <v>63</v>
      </c>
      <c r="C86" s="21">
        <f>Tableau1[[#This Row],[Temps exec]]/1000</f>
        <v>4.359</v>
      </c>
      <c r="D86">
        <v>4359</v>
      </c>
      <c r="E86">
        <v>10</v>
      </c>
      <c r="G86" t="s">
        <v>32</v>
      </c>
      <c r="H86">
        <f>VALUE(RIGHT(LEFT(Tableau25[[#This Row],[Fichier]],3),2))</f>
        <v>63</v>
      </c>
      <c r="I86" s="21">
        <f>Tableau25[[#This Row],[Temps exec]]/1000</f>
        <v>38.488999999999997</v>
      </c>
      <c r="J86">
        <v>38489</v>
      </c>
      <c r="K86">
        <v>10</v>
      </c>
      <c r="N86" t="s">
        <v>39</v>
      </c>
      <c r="O86">
        <v>101</v>
      </c>
      <c r="P86" s="21">
        <f>Tableau26[[#This Row],[Tps exec]]/1000</f>
        <v>0.96199999999999997</v>
      </c>
      <c r="Q86">
        <v>962</v>
      </c>
      <c r="R86">
        <v>0.5</v>
      </c>
      <c r="S86">
        <v>10</v>
      </c>
      <c r="U86" s="12" t="s">
        <v>39</v>
      </c>
      <c r="V86" s="12">
        <v>101</v>
      </c>
      <c r="W86" s="26">
        <f>Tableau26[[#This Row],[Tps exec]]/1000</f>
        <v>0.96199999999999997</v>
      </c>
      <c r="X86" s="12">
        <v>974</v>
      </c>
      <c r="Y86" s="12">
        <v>0.5</v>
      </c>
      <c r="Z86" s="12">
        <v>50</v>
      </c>
      <c r="AB86" s="12" t="s">
        <v>39</v>
      </c>
      <c r="AC86" s="12">
        <v>101</v>
      </c>
      <c r="AD86" s="26">
        <f>Tableau26[[#This Row],[Tps exec]]/1000</f>
        <v>0.96199999999999997</v>
      </c>
      <c r="AE86" s="12">
        <v>953</v>
      </c>
      <c r="AF86" s="12">
        <v>0.5</v>
      </c>
      <c r="AG86" s="12">
        <v>250</v>
      </c>
    </row>
    <row r="87" spans="1:33" x14ac:dyDescent="0.25">
      <c r="A87" t="s">
        <v>32</v>
      </c>
      <c r="B87" s="3">
        <f>VALUE(RIGHT(LEFT(Tableau1[[#This Row],[Fichier]],3),2))</f>
        <v>63</v>
      </c>
      <c r="C87" s="21">
        <f>Tableau1[[#This Row],[Temps exec]]/1000</f>
        <v>4.4009999999999998</v>
      </c>
      <c r="D87">
        <v>4401</v>
      </c>
      <c r="E87">
        <v>20</v>
      </c>
      <c r="G87" t="s">
        <v>32</v>
      </c>
      <c r="H87">
        <f>VALUE(RIGHT(LEFT(Tableau25[[#This Row],[Fichier]],3),2))</f>
        <v>63</v>
      </c>
      <c r="I87" s="21">
        <f>Tableau25[[#This Row],[Temps exec]]/1000</f>
        <v>91.837000000000003</v>
      </c>
      <c r="J87">
        <v>91837</v>
      </c>
      <c r="K87">
        <v>20</v>
      </c>
      <c r="N87" t="s">
        <v>39</v>
      </c>
      <c r="O87">
        <v>101</v>
      </c>
      <c r="P87" s="21">
        <f>Tableau26[[#This Row],[Tps exec]]/1000</f>
        <v>1.944</v>
      </c>
      <c r="Q87">
        <v>1944</v>
      </c>
      <c r="R87">
        <v>0.7</v>
      </c>
      <c r="S87">
        <v>10</v>
      </c>
      <c r="U87" s="13" t="s">
        <v>39</v>
      </c>
      <c r="V87" s="13">
        <v>101</v>
      </c>
      <c r="W87" s="25">
        <f>Tableau26[[#This Row],[Tps exec]]/1000</f>
        <v>1.944</v>
      </c>
      <c r="X87" s="13">
        <v>1957</v>
      </c>
      <c r="Y87" s="13">
        <v>0.7</v>
      </c>
      <c r="Z87" s="13">
        <v>50</v>
      </c>
      <c r="AB87" s="13" t="s">
        <v>39</v>
      </c>
      <c r="AC87" s="13">
        <v>101</v>
      </c>
      <c r="AD87" s="25">
        <f>Tableau26[[#This Row],[Tps exec]]/1000</f>
        <v>1.944</v>
      </c>
      <c r="AE87" s="13">
        <v>2338</v>
      </c>
      <c r="AF87" s="13">
        <v>0.7</v>
      </c>
      <c r="AG87" s="13">
        <v>250</v>
      </c>
    </row>
    <row r="88" spans="1:33" x14ac:dyDescent="0.25">
      <c r="A88" t="s">
        <v>32</v>
      </c>
      <c r="B88" s="3">
        <f>VALUE(RIGHT(LEFT(Tableau1[[#This Row],[Fichier]],3),2))</f>
        <v>63</v>
      </c>
      <c r="C88" s="21">
        <f>Tableau1[[#This Row],[Temps exec]]/1000</f>
        <v>4.5460000000000003</v>
      </c>
      <c r="D88">
        <v>4546</v>
      </c>
      <c r="E88">
        <v>30</v>
      </c>
      <c r="G88" t="s">
        <v>32</v>
      </c>
      <c r="H88">
        <f>VALUE(RIGHT(LEFT(Tableau25[[#This Row],[Fichier]],3),2))</f>
        <v>63</v>
      </c>
      <c r="I88" s="21">
        <f>Tableau25[[#This Row],[Temps exec]]/1000</f>
        <v>75.052000000000007</v>
      </c>
      <c r="J88">
        <v>75052</v>
      </c>
      <c r="K88">
        <v>30</v>
      </c>
      <c r="N88" t="s">
        <v>39</v>
      </c>
      <c r="O88">
        <v>101</v>
      </c>
      <c r="P88">
        <f>Tableau26[[#This Row],[Tps exec]]/1000</f>
        <v>6.84</v>
      </c>
      <c r="Q88">
        <v>6840</v>
      </c>
      <c r="R88">
        <v>0.9</v>
      </c>
      <c r="S88">
        <v>10</v>
      </c>
      <c r="U88" s="27" t="s">
        <v>39</v>
      </c>
      <c r="V88" s="27">
        <v>101</v>
      </c>
      <c r="W88" s="28">
        <f>Tableau26[[#This Row],[Tps exec]]/1000</f>
        <v>6.84</v>
      </c>
      <c r="X88" s="27">
        <v>6752</v>
      </c>
      <c r="Y88" s="27">
        <v>0.9</v>
      </c>
      <c r="Z88" s="27">
        <v>50</v>
      </c>
      <c r="AB88" s="27" t="s">
        <v>39</v>
      </c>
      <c r="AC88" s="27">
        <v>101</v>
      </c>
      <c r="AD88" s="28">
        <f>Tableau26[[#This Row],[Tps exec]]/1000</f>
        <v>6.84</v>
      </c>
      <c r="AE88" s="27">
        <v>6648</v>
      </c>
      <c r="AF88" s="27">
        <v>0.9</v>
      </c>
      <c r="AG88" s="27">
        <v>250</v>
      </c>
    </row>
    <row r="89" spans="1:33" x14ac:dyDescent="0.25">
      <c r="A89" t="s">
        <v>33</v>
      </c>
      <c r="B89" s="3">
        <f>VALUE(RIGHT(LEFT(Tableau1[[#This Row],[Fichier]],3),2))</f>
        <v>64</v>
      </c>
      <c r="C89" s="21">
        <f>Tableau1[[#This Row],[Temps exec]]/1000</f>
        <v>4.3499999999999996</v>
      </c>
      <c r="D89">
        <v>4350</v>
      </c>
      <c r="E89">
        <v>1</v>
      </c>
      <c r="G89" t="s">
        <v>33</v>
      </c>
      <c r="H89">
        <f>VALUE(RIGHT(LEFT(Tableau25[[#This Row],[Fichier]],3),2))</f>
        <v>64</v>
      </c>
      <c r="I89" s="21">
        <f>Tableau25[[#This Row],[Temps exec]]/1000</f>
        <v>60.478000000000002</v>
      </c>
      <c r="J89">
        <v>60478</v>
      </c>
      <c r="K89">
        <v>1</v>
      </c>
    </row>
    <row r="90" spans="1:33" x14ac:dyDescent="0.25">
      <c r="A90" t="s">
        <v>33</v>
      </c>
      <c r="B90" s="3">
        <f>VALUE(RIGHT(LEFT(Tableau1[[#This Row],[Fichier]],3),2))</f>
        <v>64</v>
      </c>
      <c r="C90" s="21">
        <f>Tableau1[[#This Row],[Temps exec]]/1000</f>
        <v>5.71</v>
      </c>
      <c r="D90">
        <v>5710</v>
      </c>
      <c r="E90">
        <v>10</v>
      </c>
      <c r="G90" t="s">
        <v>33</v>
      </c>
      <c r="H90">
        <f>VALUE(RIGHT(LEFT(Tableau25[[#This Row],[Fichier]],3),2))</f>
        <v>64</v>
      </c>
      <c r="I90" s="21">
        <f>Tableau25[[#This Row],[Temps exec]]/1000</f>
        <v>58.982999999999997</v>
      </c>
      <c r="J90">
        <v>58983</v>
      </c>
      <c r="K90">
        <v>10</v>
      </c>
    </row>
    <row r="91" spans="1:33" x14ac:dyDescent="0.25">
      <c r="A91" t="s">
        <v>33</v>
      </c>
      <c r="B91" s="3">
        <f>VALUE(RIGHT(LEFT(Tableau1[[#This Row],[Fichier]],3),2))</f>
        <v>64</v>
      </c>
      <c r="C91" s="21">
        <f>Tableau1[[#This Row],[Temps exec]]/1000</f>
        <v>6.468</v>
      </c>
      <c r="D91">
        <v>6468</v>
      </c>
      <c r="E91">
        <v>20</v>
      </c>
      <c r="G91" t="s">
        <v>33</v>
      </c>
      <c r="H91">
        <f>VALUE(RIGHT(LEFT(Tableau25[[#This Row],[Fichier]],3),2))</f>
        <v>64</v>
      </c>
      <c r="I91" s="21">
        <f>Tableau25[[#This Row],[Temps exec]]/1000</f>
        <v>90.983999999999995</v>
      </c>
      <c r="J91">
        <v>90984</v>
      </c>
      <c r="K91">
        <v>20</v>
      </c>
    </row>
    <row r="92" spans="1:33" x14ac:dyDescent="0.25">
      <c r="A92" t="s">
        <v>33</v>
      </c>
      <c r="B92" s="3">
        <f>VALUE(RIGHT(LEFT(Tableau1[[#This Row],[Fichier]],3),2))</f>
        <v>64</v>
      </c>
      <c r="C92" s="21">
        <f>Tableau1[[#This Row],[Temps exec]]/1000</f>
        <v>4.3</v>
      </c>
      <c r="D92">
        <v>4300</v>
      </c>
      <c r="E92">
        <v>30</v>
      </c>
      <c r="G92" t="s">
        <v>33</v>
      </c>
      <c r="H92">
        <f>VALUE(RIGHT(LEFT(Tableau25[[#This Row],[Fichier]],3),2))</f>
        <v>64</v>
      </c>
      <c r="I92" s="21">
        <f>Tableau25[[#This Row],[Temps exec]]/1000</f>
        <v>64.096999999999994</v>
      </c>
      <c r="J92">
        <v>64097</v>
      </c>
      <c r="K92">
        <v>30</v>
      </c>
    </row>
    <row r="93" spans="1:33" x14ac:dyDescent="0.25">
      <c r="A93" t="s">
        <v>34</v>
      </c>
      <c r="B93" s="3">
        <f>VALUE(RIGHT(LEFT(Tableau1[[#This Row],[Fichier]],3),2))</f>
        <v>65</v>
      </c>
      <c r="C93" s="21">
        <f>Tableau1[[#This Row],[Temps exec]]/1000</f>
        <v>4.6970000000000001</v>
      </c>
      <c r="D93">
        <v>4697</v>
      </c>
      <c r="E93">
        <v>1</v>
      </c>
      <c r="G93" t="s">
        <v>34</v>
      </c>
      <c r="H93">
        <f>VALUE(RIGHT(LEFT(Tableau25[[#This Row],[Fichier]],3),2))</f>
        <v>65</v>
      </c>
      <c r="I93" s="21">
        <f>Tableau25[[#This Row],[Temps exec]]/1000</f>
        <v>43.420999999999999</v>
      </c>
      <c r="J93">
        <v>43421</v>
      </c>
      <c r="K93">
        <v>1</v>
      </c>
    </row>
    <row r="94" spans="1:33" x14ac:dyDescent="0.25">
      <c r="A94" t="s">
        <v>34</v>
      </c>
      <c r="B94" s="3">
        <f>VALUE(RIGHT(LEFT(Tableau1[[#This Row],[Fichier]],3),2))</f>
        <v>65</v>
      </c>
      <c r="C94" s="21">
        <f>Tableau1[[#This Row],[Temps exec]]/1000</f>
        <v>5.2969999999999997</v>
      </c>
      <c r="D94">
        <v>5297</v>
      </c>
      <c r="E94">
        <v>10</v>
      </c>
      <c r="G94" t="s">
        <v>34</v>
      </c>
      <c r="H94">
        <f>VALUE(RIGHT(LEFT(Tableau25[[#This Row],[Fichier]],3),2))</f>
        <v>65</v>
      </c>
      <c r="I94" s="21">
        <f>Tableau25[[#This Row],[Temps exec]]/1000</f>
        <v>43.006</v>
      </c>
      <c r="J94">
        <v>43006</v>
      </c>
      <c r="K94">
        <v>10</v>
      </c>
    </row>
    <row r="95" spans="1:33" x14ac:dyDescent="0.25">
      <c r="A95" t="s">
        <v>34</v>
      </c>
      <c r="B95" s="3">
        <f>VALUE(RIGHT(LEFT(Tableau1[[#This Row],[Fichier]],3),2))</f>
        <v>65</v>
      </c>
      <c r="C95" s="21">
        <f>Tableau1[[#This Row],[Temps exec]]/1000</f>
        <v>4.0999999999999996</v>
      </c>
      <c r="D95">
        <v>4100</v>
      </c>
      <c r="E95">
        <v>20</v>
      </c>
      <c r="G95" t="s">
        <v>34</v>
      </c>
      <c r="H95">
        <f>VALUE(RIGHT(LEFT(Tableau25[[#This Row],[Fichier]],3),2))</f>
        <v>65</v>
      </c>
      <c r="I95" s="21">
        <f>Tableau25[[#This Row],[Temps exec]]/1000</f>
        <v>71.135000000000005</v>
      </c>
      <c r="J95">
        <v>71135</v>
      </c>
      <c r="K95">
        <v>20</v>
      </c>
    </row>
    <row r="96" spans="1:33" x14ac:dyDescent="0.25">
      <c r="A96" t="s">
        <v>34</v>
      </c>
      <c r="B96" s="3">
        <f>VALUE(RIGHT(LEFT(Tableau1[[#This Row],[Fichier]],3),2))</f>
        <v>65</v>
      </c>
      <c r="C96" s="21">
        <f>Tableau1[[#This Row],[Temps exec]]/1000</f>
        <v>7.0730000000000004</v>
      </c>
      <c r="D96">
        <v>7073</v>
      </c>
      <c r="E96">
        <v>30</v>
      </c>
      <c r="G96" t="s">
        <v>34</v>
      </c>
      <c r="H96">
        <f>VALUE(RIGHT(LEFT(Tableau25[[#This Row],[Fichier]],3),2))</f>
        <v>65</v>
      </c>
      <c r="I96" s="21">
        <f>Tableau25[[#This Row],[Temps exec]]/1000</f>
        <v>92.599000000000004</v>
      </c>
      <c r="J96">
        <v>92599</v>
      </c>
      <c r="K96">
        <v>30</v>
      </c>
    </row>
    <row r="97" spans="1:11" x14ac:dyDescent="0.25">
      <c r="A97" t="s">
        <v>35</v>
      </c>
      <c r="B97" s="3">
        <f>VALUE(RIGHT(LEFT(Tableau1[[#This Row],[Fichier]],3),2))</f>
        <v>69</v>
      </c>
      <c r="C97" s="21">
        <f>Tableau1[[#This Row],[Temps exec]]/1000</f>
        <v>5.3319999999999999</v>
      </c>
      <c r="D97">
        <v>5332</v>
      </c>
      <c r="E97">
        <v>1</v>
      </c>
      <c r="G97" t="s">
        <v>35</v>
      </c>
      <c r="H97">
        <f>VALUE(RIGHT(LEFT(Tableau25[[#This Row],[Fichier]],3),2))</f>
        <v>69</v>
      </c>
      <c r="I97" s="21">
        <f>Tableau25[[#This Row],[Temps exec]]/1000</f>
        <v>67.733000000000004</v>
      </c>
      <c r="J97">
        <v>67733</v>
      </c>
      <c r="K97">
        <v>1</v>
      </c>
    </row>
    <row r="98" spans="1:11" x14ac:dyDescent="0.25">
      <c r="A98" t="s">
        <v>35</v>
      </c>
      <c r="B98" s="3">
        <f>VALUE(RIGHT(LEFT(Tableau1[[#This Row],[Fichier]],3),2))</f>
        <v>69</v>
      </c>
      <c r="C98" s="21">
        <f>Tableau1[[#This Row],[Temps exec]]/1000</f>
        <v>6.6420000000000003</v>
      </c>
      <c r="D98">
        <v>6642</v>
      </c>
      <c r="E98">
        <v>10</v>
      </c>
      <c r="G98" t="s">
        <v>35</v>
      </c>
      <c r="H98">
        <f>VALUE(RIGHT(LEFT(Tableau25[[#This Row],[Fichier]],3),2))</f>
        <v>69</v>
      </c>
      <c r="I98" s="21">
        <f>Tableau25[[#This Row],[Temps exec]]/1000</f>
        <v>52.88</v>
      </c>
      <c r="J98">
        <v>52880</v>
      </c>
      <c r="K98">
        <v>10</v>
      </c>
    </row>
    <row r="99" spans="1:11" x14ac:dyDescent="0.25">
      <c r="A99" t="s">
        <v>35</v>
      </c>
      <c r="B99" s="3">
        <f>VALUE(RIGHT(LEFT(Tableau1[[#This Row],[Fichier]],3),2))</f>
        <v>69</v>
      </c>
      <c r="C99" s="21">
        <f>Tableau1[[#This Row],[Temps exec]]/1000</f>
        <v>6.0620000000000003</v>
      </c>
      <c r="D99">
        <v>6062</v>
      </c>
      <c r="E99">
        <v>20</v>
      </c>
      <c r="G99" t="s">
        <v>35</v>
      </c>
      <c r="H99">
        <f>VALUE(RIGHT(LEFT(Tableau25[[#This Row],[Fichier]],3),2))</f>
        <v>69</v>
      </c>
      <c r="I99" s="21">
        <f>Tableau25[[#This Row],[Temps exec]]/1000</f>
        <v>110.199</v>
      </c>
      <c r="J99">
        <v>110199</v>
      </c>
      <c r="K99">
        <v>20</v>
      </c>
    </row>
    <row r="100" spans="1:11" x14ac:dyDescent="0.25">
      <c r="A100" t="s">
        <v>35</v>
      </c>
      <c r="B100" s="3">
        <f>VALUE(RIGHT(LEFT(Tableau1[[#This Row],[Fichier]],3),2))</f>
        <v>69</v>
      </c>
      <c r="C100" s="21">
        <f>Tableau1[[#This Row],[Temps exec]]/1000</f>
        <v>8.4320000000000004</v>
      </c>
      <c r="D100">
        <v>8432</v>
      </c>
      <c r="E100">
        <v>30</v>
      </c>
      <c r="G100" t="s">
        <v>35</v>
      </c>
      <c r="H100">
        <f>VALUE(RIGHT(LEFT(Tableau25[[#This Row],[Fichier]],3),2))</f>
        <v>69</v>
      </c>
      <c r="I100" s="21">
        <f>Tableau25[[#This Row],[Temps exec]]/1000</f>
        <v>105.51</v>
      </c>
      <c r="J100">
        <v>105510</v>
      </c>
      <c r="K100">
        <v>30</v>
      </c>
    </row>
    <row r="101" spans="1:11" x14ac:dyDescent="0.25">
      <c r="A101" t="s">
        <v>36</v>
      </c>
      <c r="B101" s="3">
        <f>VALUE(RIGHT(LEFT(Tableau1[[#This Row],[Fichier]],3),2))</f>
        <v>80</v>
      </c>
      <c r="C101" s="21">
        <f>Tableau1[[#This Row],[Temps exec]]/1000</f>
        <v>7.9249999999999998</v>
      </c>
      <c r="D101">
        <v>7925</v>
      </c>
      <c r="E101">
        <v>1</v>
      </c>
      <c r="G101" t="s">
        <v>36</v>
      </c>
      <c r="H101">
        <f>VALUE(RIGHT(LEFT(Tableau25[[#This Row],[Fichier]],3),2))</f>
        <v>80</v>
      </c>
      <c r="I101" s="21">
        <f>Tableau25[[#This Row],[Temps exec]]/1000</f>
        <v>99.426000000000002</v>
      </c>
      <c r="J101">
        <v>99426</v>
      </c>
      <c r="K101">
        <v>1</v>
      </c>
    </row>
    <row r="102" spans="1:11" x14ac:dyDescent="0.25">
      <c r="A102" t="s">
        <v>36</v>
      </c>
      <c r="B102" s="3">
        <f>VALUE(RIGHT(LEFT(Tableau1[[#This Row],[Fichier]],3),2))</f>
        <v>80</v>
      </c>
      <c r="C102" s="21">
        <f>Tableau1[[#This Row],[Temps exec]]/1000</f>
        <v>8.7010000000000005</v>
      </c>
      <c r="D102">
        <v>8701</v>
      </c>
      <c r="E102">
        <v>10</v>
      </c>
      <c r="G102" t="s">
        <v>36</v>
      </c>
      <c r="H102">
        <f>VALUE(RIGHT(LEFT(Tableau25[[#This Row],[Fichier]],3),2))</f>
        <v>80</v>
      </c>
      <c r="I102" s="21">
        <f>Tableau25[[#This Row],[Temps exec]]/1000</f>
        <v>88.262</v>
      </c>
      <c r="J102">
        <v>88262</v>
      </c>
      <c r="K102">
        <v>10</v>
      </c>
    </row>
    <row r="103" spans="1:11" x14ac:dyDescent="0.25">
      <c r="A103" t="s">
        <v>36</v>
      </c>
      <c r="B103" s="3">
        <f>VALUE(RIGHT(LEFT(Tableau1[[#This Row],[Fichier]],3),2))</f>
        <v>80</v>
      </c>
      <c r="C103" s="21">
        <f>Tableau1[[#This Row],[Temps exec]]/1000</f>
        <v>9.5399999999999991</v>
      </c>
      <c r="D103">
        <v>9540</v>
      </c>
      <c r="E103">
        <v>20</v>
      </c>
      <c r="G103" t="s">
        <v>36</v>
      </c>
      <c r="H103">
        <f>VALUE(RIGHT(LEFT(Tableau25[[#This Row],[Fichier]],3),2))</f>
        <v>80</v>
      </c>
      <c r="I103" s="21">
        <f>Tableau25[[#This Row],[Temps exec]]/1000</f>
        <v>122.04300000000001</v>
      </c>
      <c r="J103">
        <v>122043</v>
      </c>
      <c r="K103">
        <v>20</v>
      </c>
    </row>
    <row r="104" spans="1:11" x14ac:dyDescent="0.25">
      <c r="A104" t="s">
        <v>36</v>
      </c>
      <c r="B104" s="3">
        <f>VALUE(RIGHT(LEFT(Tableau1[[#This Row],[Fichier]],3),2))</f>
        <v>80</v>
      </c>
      <c r="C104" s="21">
        <f>Tableau1[[#This Row],[Temps exec]]/1000</f>
        <v>10.93</v>
      </c>
      <c r="D104">
        <v>10930</v>
      </c>
      <c r="E104">
        <v>30</v>
      </c>
      <c r="G104" t="s">
        <v>36</v>
      </c>
      <c r="H104">
        <f>VALUE(RIGHT(LEFT(Tableau25[[#This Row],[Fichier]],3),2))</f>
        <v>80</v>
      </c>
      <c r="I104" s="21">
        <f>Tableau25[[#This Row],[Temps exec]]/1000</f>
        <v>101.797</v>
      </c>
      <c r="J104">
        <v>101797</v>
      </c>
      <c r="K104">
        <v>30</v>
      </c>
    </row>
    <row r="105" spans="1:11" x14ac:dyDescent="0.25">
      <c r="A105" t="s">
        <v>37</v>
      </c>
      <c r="B105" s="3">
        <v>101</v>
      </c>
      <c r="C105" s="21">
        <f>Tableau1[[#This Row],[Temps exec]]/1000</f>
        <v>17.803999999999998</v>
      </c>
      <c r="D105">
        <v>17804</v>
      </c>
      <c r="E105">
        <v>1</v>
      </c>
      <c r="G105" t="s">
        <v>37</v>
      </c>
      <c r="H105" s="3">
        <v>101</v>
      </c>
      <c r="I105" s="21">
        <f>Tableau25[[#This Row],[Temps exec]]/1000</f>
        <v>259.57</v>
      </c>
      <c r="J105">
        <v>259570</v>
      </c>
      <c r="K105">
        <v>1</v>
      </c>
    </row>
    <row r="106" spans="1:11" x14ac:dyDescent="0.25">
      <c r="A106" t="s">
        <v>37</v>
      </c>
      <c r="B106" s="3">
        <f>101</f>
        <v>101</v>
      </c>
      <c r="C106" s="21">
        <f>Tableau1[[#This Row],[Temps exec]]/1000</f>
        <v>23.911999999999999</v>
      </c>
      <c r="D106">
        <v>23912</v>
      </c>
      <c r="E106">
        <v>10</v>
      </c>
      <c r="G106" t="s">
        <v>37</v>
      </c>
      <c r="H106" s="3">
        <f>101</f>
        <v>101</v>
      </c>
      <c r="I106" s="21">
        <f>Tableau25[[#This Row],[Temps exec]]/1000</f>
        <v>194.97800000000001</v>
      </c>
      <c r="J106">
        <v>194978</v>
      </c>
      <c r="K106">
        <v>10</v>
      </c>
    </row>
    <row r="107" spans="1:11" x14ac:dyDescent="0.25">
      <c r="A107" t="s">
        <v>37</v>
      </c>
      <c r="B107" s="3">
        <f>101</f>
        <v>101</v>
      </c>
      <c r="C107" s="21">
        <f>Tableau1[[#This Row],[Temps exec]]/1000</f>
        <v>28.276</v>
      </c>
      <c r="D107">
        <v>28276</v>
      </c>
      <c r="E107">
        <v>20</v>
      </c>
      <c r="G107" t="s">
        <v>37</v>
      </c>
      <c r="H107" s="3">
        <f>101</f>
        <v>101</v>
      </c>
      <c r="I107" s="21">
        <f>Tableau25[[#This Row],[Temps exec]]/1000</f>
        <v>211.749</v>
      </c>
      <c r="J107">
        <v>211749</v>
      </c>
      <c r="K107">
        <v>20</v>
      </c>
    </row>
    <row r="108" spans="1:11" x14ac:dyDescent="0.25">
      <c r="A108" t="s">
        <v>37</v>
      </c>
      <c r="B108" s="3">
        <f>101</f>
        <v>101</v>
      </c>
      <c r="C108" s="21">
        <f>Tableau1[[#This Row],[Temps exec]]/1000</f>
        <v>21.305</v>
      </c>
      <c r="D108">
        <v>21305</v>
      </c>
      <c r="E108">
        <v>30</v>
      </c>
      <c r="G108" t="s">
        <v>37</v>
      </c>
      <c r="H108" s="3">
        <f>101</f>
        <v>101</v>
      </c>
      <c r="I108" s="21">
        <f>Tableau25[[#This Row],[Temps exec]]/1000</f>
        <v>346.50200000000001</v>
      </c>
      <c r="J108">
        <v>346502</v>
      </c>
      <c r="K108">
        <v>30</v>
      </c>
    </row>
    <row r="109" spans="1:11" x14ac:dyDescent="0.25">
      <c r="A109" t="s">
        <v>38</v>
      </c>
      <c r="B109" s="3">
        <f>101</f>
        <v>101</v>
      </c>
      <c r="C109" s="21">
        <f>Tableau1[[#This Row],[Temps exec]]/1000</f>
        <v>14.68</v>
      </c>
      <c r="D109">
        <v>14680</v>
      </c>
      <c r="E109">
        <v>1</v>
      </c>
      <c r="G109" t="s">
        <v>38</v>
      </c>
      <c r="H109" s="3">
        <f>101</f>
        <v>101</v>
      </c>
      <c r="I109" s="21">
        <f>Tableau25[[#This Row],[Temps exec]]/1000</f>
        <v>161.251</v>
      </c>
      <c r="J109">
        <v>161251</v>
      </c>
      <c r="K109">
        <v>1</v>
      </c>
    </row>
    <row r="110" spans="1:11" x14ac:dyDescent="0.25">
      <c r="A110" t="s">
        <v>38</v>
      </c>
      <c r="B110" s="3">
        <f>101</f>
        <v>101</v>
      </c>
      <c r="C110" s="21">
        <f>Tableau1[[#This Row],[Temps exec]]/1000</f>
        <v>17.948</v>
      </c>
      <c r="D110">
        <v>17948</v>
      </c>
      <c r="E110">
        <v>10</v>
      </c>
      <c r="G110" t="s">
        <v>38</v>
      </c>
      <c r="H110" s="3">
        <f>101</f>
        <v>101</v>
      </c>
      <c r="I110" s="21">
        <f>Tableau25[[#This Row],[Temps exec]]/1000</f>
        <v>155.19399999999999</v>
      </c>
      <c r="J110">
        <v>155194</v>
      </c>
      <c r="K110">
        <v>10</v>
      </c>
    </row>
    <row r="111" spans="1:11" x14ac:dyDescent="0.25">
      <c r="A111" t="s">
        <v>38</v>
      </c>
      <c r="B111" s="3">
        <f>101</f>
        <v>101</v>
      </c>
      <c r="C111" s="21">
        <f>Tableau1[[#This Row],[Temps exec]]/1000</f>
        <v>26.222000000000001</v>
      </c>
      <c r="D111">
        <v>26222</v>
      </c>
      <c r="E111">
        <v>20</v>
      </c>
      <c r="G111" t="s">
        <v>38</v>
      </c>
      <c r="H111" s="3">
        <f>101</f>
        <v>101</v>
      </c>
      <c r="I111" s="21">
        <f>Tableau25[[#This Row],[Temps exec]]/1000</f>
        <v>144.298</v>
      </c>
      <c r="J111">
        <v>144298</v>
      </c>
      <c r="K111">
        <v>20</v>
      </c>
    </row>
    <row r="112" spans="1:11" x14ac:dyDescent="0.25">
      <c r="A112" t="s">
        <v>38</v>
      </c>
      <c r="B112" s="3">
        <f>101</f>
        <v>101</v>
      </c>
      <c r="C112" s="21">
        <f>Tableau1[[#This Row],[Temps exec]]/1000</f>
        <v>20.518000000000001</v>
      </c>
      <c r="D112">
        <v>20518</v>
      </c>
      <c r="E112">
        <v>30</v>
      </c>
      <c r="G112" t="s">
        <v>38</v>
      </c>
      <c r="H112" s="3">
        <f>101</f>
        <v>101</v>
      </c>
      <c r="I112" s="21">
        <f>Tableau25[[#This Row],[Temps exec]]/1000</f>
        <v>279.04700000000003</v>
      </c>
      <c r="J112">
        <v>279047</v>
      </c>
      <c r="K112">
        <v>30</v>
      </c>
    </row>
    <row r="113" spans="1:11" x14ac:dyDescent="0.25">
      <c r="A113" t="s">
        <v>39</v>
      </c>
      <c r="B113" s="3">
        <f>101</f>
        <v>101</v>
      </c>
      <c r="C113" s="21">
        <f>Tableau1[[#This Row],[Temps exec]]/1000</f>
        <v>23.15</v>
      </c>
      <c r="D113">
        <v>23150</v>
      </c>
      <c r="E113">
        <v>1</v>
      </c>
      <c r="G113" t="s">
        <v>39</v>
      </c>
      <c r="H113" s="3">
        <f>101</f>
        <v>101</v>
      </c>
      <c r="I113" s="21">
        <f>Tableau25[[#This Row],[Temps exec]]/1000</f>
        <v>261.73599999999999</v>
      </c>
      <c r="J113">
        <v>261736</v>
      </c>
      <c r="K113">
        <v>1</v>
      </c>
    </row>
    <row r="114" spans="1:11" x14ac:dyDescent="0.25">
      <c r="A114" t="s">
        <v>39</v>
      </c>
      <c r="B114" s="3">
        <f>101</f>
        <v>101</v>
      </c>
      <c r="C114" s="21">
        <f>Tableau1[[#This Row],[Temps exec]]/1000</f>
        <v>24.972999999999999</v>
      </c>
      <c r="D114">
        <v>24973</v>
      </c>
      <c r="E114">
        <v>10</v>
      </c>
      <c r="G114" t="s">
        <v>39</v>
      </c>
      <c r="H114" s="3">
        <f>101</f>
        <v>101</v>
      </c>
      <c r="I114" s="21">
        <f>Tableau25[[#This Row],[Temps exec]]/1000</f>
        <v>215.40600000000001</v>
      </c>
      <c r="J114">
        <v>215406</v>
      </c>
      <c r="K114">
        <v>10</v>
      </c>
    </row>
    <row r="115" spans="1:11" x14ac:dyDescent="0.25">
      <c r="A115" t="s">
        <v>39</v>
      </c>
      <c r="B115" s="3">
        <f>101</f>
        <v>101</v>
      </c>
      <c r="C115" s="21">
        <f>Tableau1[[#This Row],[Temps exec]]/1000</f>
        <v>28.637</v>
      </c>
      <c r="D115">
        <v>28637</v>
      </c>
      <c r="E115">
        <v>20</v>
      </c>
      <c r="G115" t="s">
        <v>39</v>
      </c>
      <c r="H115" s="3">
        <f>101</f>
        <v>101</v>
      </c>
      <c r="I115" s="21">
        <f>Tableau25[[#This Row],[Temps exec]]/1000</f>
        <v>449.75299999999999</v>
      </c>
      <c r="J115">
        <v>449753</v>
      </c>
      <c r="K115">
        <v>20</v>
      </c>
    </row>
    <row r="116" spans="1:11" x14ac:dyDescent="0.25">
      <c r="A116" t="s">
        <v>39</v>
      </c>
      <c r="B116" s="3">
        <f>101</f>
        <v>101</v>
      </c>
      <c r="C116" s="21">
        <f>Tableau1[[#This Row],[Temps exec]]/1000</f>
        <v>26.204000000000001</v>
      </c>
      <c r="D116">
        <v>26204</v>
      </c>
      <c r="E116">
        <v>30</v>
      </c>
      <c r="G116" t="s">
        <v>39</v>
      </c>
      <c r="H116" s="3">
        <f>101</f>
        <v>101</v>
      </c>
      <c r="I116" s="21">
        <f>Tableau25[[#This Row],[Temps exec]]/1000</f>
        <v>393.02499999999998</v>
      </c>
      <c r="J116">
        <v>393025</v>
      </c>
      <c r="K116">
        <v>30</v>
      </c>
    </row>
  </sheetData>
  <mergeCells count="2">
    <mergeCell ref="A1:E1"/>
    <mergeCell ref="N1:T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D1C3-D49E-4208-8C40-A3E69B7E5365}">
  <sheetPr>
    <tabColor rgb="FF7030A0"/>
  </sheetPr>
  <dimension ref="A1:AP125"/>
  <sheetViews>
    <sheetView zoomScaleNormal="100" workbookViewId="0">
      <selection activeCell="A2" sqref="A2"/>
    </sheetView>
  </sheetViews>
  <sheetFormatPr baseColWidth="10" defaultRowHeight="15" x14ac:dyDescent="0.25"/>
  <cols>
    <col min="1" max="1" width="10.5703125" customWidth="1"/>
    <col min="2" max="2" width="11.85546875" customWidth="1"/>
    <col min="3" max="3" width="11.5703125" customWidth="1"/>
    <col min="4" max="4" width="11.7109375" customWidth="1"/>
    <col min="5" max="5" width="7.42578125" customWidth="1"/>
    <col min="9" max="9" width="10" customWidth="1"/>
    <col min="11" max="11" width="11.5703125" customWidth="1"/>
    <col min="12" max="12" width="10.28515625" customWidth="1"/>
    <col min="13" max="13" width="7.5703125" customWidth="1"/>
    <col min="17" max="17" width="8" customWidth="1"/>
    <col min="18" max="18" width="9.5703125" customWidth="1"/>
    <col min="19" max="19" width="9.140625" customWidth="1"/>
    <col min="20" max="20" width="8.5703125" customWidth="1"/>
    <col min="21" max="21" width="4.28515625" bestFit="1" customWidth="1"/>
    <col min="22" max="22" width="3.5703125" customWidth="1"/>
    <col min="24" max="24" width="8" bestFit="1" customWidth="1"/>
    <col min="25" max="25" width="9.42578125" customWidth="1"/>
    <col min="26" max="26" width="9.5703125" customWidth="1"/>
    <col min="27" max="27" width="8" bestFit="1" customWidth="1"/>
    <col min="28" max="28" width="9.28515625" customWidth="1"/>
    <col min="29" max="29" width="9.140625" customWidth="1"/>
    <col min="30" max="30" width="8.140625" customWidth="1"/>
    <col min="31" max="31" width="3.85546875" bestFit="1" customWidth="1"/>
    <col min="32" max="33" width="9.42578125" customWidth="1"/>
    <col min="34" max="34" width="8.7109375" customWidth="1"/>
    <col min="35" max="35" width="3.28515625" customWidth="1"/>
    <col min="36" max="36" width="11.28515625" customWidth="1"/>
    <col min="37" max="37" width="4.42578125" bestFit="1" customWidth="1"/>
    <col min="38" max="38" width="8" bestFit="1" customWidth="1"/>
    <col min="39" max="40" width="9.140625" customWidth="1"/>
    <col min="41" max="41" width="8.7109375" customWidth="1"/>
    <col min="42" max="42" width="3.85546875" bestFit="1" customWidth="1"/>
  </cols>
  <sheetData>
    <row r="1" spans="1:42" ht="65.25" thickBot="1" x14ac:dyDescent="1">
      <c r="A1" s="49" t="s">
        <v>65</v>
      </c>
      <c r="B1" s="50"/>
      <c r="C1" s="50"/>
      <c r="D1" s="50"/>
      <c r="E1" s="51"/>
      <c r="Q1" s="49" t="s">
        <v>83</v>
      </c>
      <c r="R1" s="50"/>
      <c r="S1" s="50"/>
      <c r="T1" s="50"/>
      <c r="U1" s="51"/>
      <c r="AA1" t="s">
        <v>87</v>
      </c>
      <c r="AL1" t="s">
        <v>88</v>
      </c>
    </row>
    <row r="2" spans="1:42" ht="17.25" customHeight="1" x14ac:dyDescent="0.3">
      <c r="A2" s="4" t="s">
        <v>49</v>
      </c>
      <c r="I2" s="4" t="s">
        <v>48</v>
      </c>
      <c r="Q2" t="s">
        <v>86</v>
      </c>
    </row>
    <row r="3" spans="1:42" ht="31.5" customHeight="1" x14ac:dyDescent="0.25">
      <c r="A3" s="16" t="s">
        <v>44</v>
      </c>
      <c r="B3" s="33" t="s">
        <v>80</v>
      </c>
      <c r="C3" s="33" t="s">
        <v>81</v>
      </c>
      <c r="D3" s="16" t="s">
        <v>82</v>
      </c>
      <c r="E3" s="33" t="s">
        <v>68</v>
      </c>
      <c r="I3" s="34" t="s">
        <v>44</v>
      </c>
      <c r="J3" s="35" t="s">
        <v>80</v>
      </c>
      <c r="K3" s="35" t="s">
        <v>81</v>
      </c>
      <c r="L3" s="35" t="s">
        <v>82</v>
      </c>
      <c r="M3" s="36" t="s">
        <v>68</v>
      </c>
      <c r="Q3" s="40" t="s">
        <v>44</v>
      </c>
      <c r="R3" s="41" t="s">
        <v>80</v>
      </c>
      <c r="S3" s="41" t="s">
        <v>81</v>
      </c>
      <c r="T3" s="41" t="s">
        <v>82</v>
      </c>
      <c r="U3" s="42" t="s">
        <v>74</v>
      </c>
      <c r="AA3" s="40" t="s">
        <v>44</v>
      </c>
      <c r="AB3" s="41" t="s">
        <v>80</v>
      </c>
      <c r="AC3" s="41" t="s">
        <v>81</v>
      </c>
      <c r="AD3" s="41" t="s">
        <v>82</v>
      </c>
      <c r="AE3" s="42" t="s">
        <v>74</v>
      </c>
      <c r="AL3" s="40" t="s">
        <v>44</v>
      </c>
      <c r="AM3" s="41" t="s">
        <v>80</v>
      </c>
      <c r="AN3" s="41" t="s">
        <v>81</v>
      </c>
      <c r="AO3" s="41" t="s">
        <v>82</v>
      </c>
      <c r="AP3" s="42" t="s">
        <v>74</v>
      </c>
    </row>
    <row r="4" spans="1:42" x14ac:dyDescent="0.25">
      <c r="A4" s="29" t="s">
        <v>14</v>
      </c>
      <c r="B4" s="29">
        <v>6</v>
      </c>
      <c r="C4" s="29">
        <v>6</v>
      </c>
      <c r="D4" s="30">
        <f>Tableau30[[#This Row],[Nb vehicule résultat]]-Tableau30[[#This Row],[Nb vehicule min]]</f>
        <v>0</v>
      </c>
      <c r="E4" s="29">
        <v>1</v>
      </c>
      <c r="F4" s="20">
        <f>AVERAGE(D4:D31)</f>
        <v>0.8928571428571429</v>
      </c>
      <c r="I4" s="29" t="s">
        <v>15</v>
      </c>
      <c r="J4" s="29">
        <v>5</v>
      </c>
      <c r="K4" s="29">
        <v>5</v>
      </c>
      <c r="L4" s="29">
        <f>Tableau31[[#This Row],[Nb vehicule résultat]]-Tableau31[[#This Row],[Nb vehicule min]]</f>
        <v>0</v>
      </c>
      <c r="M4" s="29">
        <v>1</v>
      </c>
      <c r="N4" s="20">
        <f>AVERAGE(L4:L31)</f>
        <v>1.0357142857142858</v>
      </c>
      <c r="Q4" s="43" t="s">
        <v>13</v>
      </c>
      <c r="R4" s="43">
        <v>5</v>
      </c>
      <c r="S4" s="43">
        <v>5</v>
      </c>
      <c r="T4" s="44">
        <f>Tableau32[[#This Row],[Nb vehicule résultat]]-Tableau32[[#This Row],[Nb vehicule min]]</f>
        <v>0</v>
      </c>
      <c r="U4" s="43">
        <v>10</v>
      </c>
      <c r="AA4" s="43" t="s">
        <v>13</v>
      </c>
      <c r="AB4" s="43">
        <v>5</v>
      </c>
      <c r="AC4" s="43">
        <v>5</v>
      </c>
      <c r="AD4" s="44">
        <f>Tableau33[[#This Row],[Nb vehicule résultat]]-Tableau33[[#This Row],[Nb vehicule min]]</f>
        <v>0</v>
      </c>
      <c r="AE4" s="43">
        <v>10</v>
      </c>
      <c r="AL4" s="43" t="s">
        <v>11</v>
      </c>
      <c r="AM4" s="43">
        <v>5</v>
      </c>
      <c r="AN4" s="43">
        <v>5</v>
      </c>
      <c r="AO4" s="45">
        <f>Tableau34[[#This Row],[Nb vehicule résultat]]-Tableau34[[#This Row],[Nb vehicule min]]</f>
        <v>0</v>
      </c>
      <c r="AP4" s="43">
        <v>10</v>
      </c>
    </row>
    <row r="5" spans="1:42" x14ac:dyDescent="0.25">
      <c r="A5" s="29" t="s">
        <v>17</v>
      </c>
      <c r="B5" s="29">
        <v>5</v>
      </c>
      <c r="C5" s="29">
        <v>5</v>
      </c>
      <c r="D5" s="31">
        <f>Tableau30[[#This Row],[Nb vehicule résultat]]-Tableau30[[#This Row],[Nb vehicule min]]</f>
        <v>0</v>
      </c>
      <c r="E5" s="29">
        <v>1</v>
      </c>
      <c r="I5" s="29" t="s">
        <v>16</v>
      </c>
      <c r="J5" s="29">
        <v>5</v>
      </c>
      <c r="K5" s="29">
        <v>5</v>
      </c>
      <c r="L5" s="29">
        <f>Tableau31[[#This Row],[Nb vehicule résultat]]-Tableau31[[#This Row],[Nb vehicule min]]</f>
        <v>0</v>
      </c>
      <c r="M5" s="29">
        <v>1</v>
      </c>
      <c r="Q5" s="43" t="s">
        <v>14</v>
      </c>
      <c r="R5" s="43">
        <v>6</v>
      </c>
      <c r="S5" s="43">
        <v>6</v>
      </c>
      <c r="T5" s="45">
        <f>Tableau32[[#This Row],[Nb vehicule résultat]]-Tableau32[[#This Row],[Nb vehicule min]]</f>
        <v>0</v>
      </c>
      <c r="U5" s="43">
        <v>10</v>
      </c>
      <c r="AA5" s="43" t="s">
        <v>14</v>
      </c>
      <c r="AB5" s="43">
        <v>6</v>
      </c>
      <c r="AC5" s="43">
        <v>6</v>
      </c>
      <c r="AD5" s="45">
        <f>Tableau33[[#This Row],[Nb vehicule résultat]]-Tableau33[[#This Row],[Nb vehicule min]]</f>
        <v>0</v>
      </c>
      <c r="AE5" s="43">
        <v>10</v>
      </c>
      <c r="AL5" s="43" t="s">
        <v>13</v>
      </c>
      <c r="AM5" s="43">
        <v>5</v>
      </c>
      <c r="AN5" s="43">
        <v>5</v>
      </c>
      <c r="AO5" s="44">
        <f>Tableau34[[#This Row],[Nb vehicule résultat]]-Tableau34[[#This Row],[Nb vehicule min]]</f>
        <v>0</v>
      </c>
      <c r="AP5" s="43">
        <v>10</v>
      </c>
    </row>
    <row r="6" spans="1:42" x14ac:dyDescent="0.25">
      <c r="A6" s="29" t="s">
        <v>20</v>
      </c>
      <c r="B6" s="29">
        <v>5</v>
      </c>
      <c r="C6" s="29">
        <v>5</v>
      </c>
      <c r="D6" s="30">
        <f>Tableau30[[#This Row],[Nb vehicule résultat]]-Tableau30[[#This Row],[Nb vehicule min]]</f>
        <v>0</v>
      </c>
      <c r="E6" s="29">
        <v>1</v>
      </c>
      <c r="I6" s="29" t="s">
        <v>17</v>
      </c>
      <c r="J6" s="29">
        <v>5</v>
      </c>
      <c r="K6" s="29">
        <v>5</v>
      </c>
      <c r="L6" s="29">
        <f>Tableau31[[#This Row],[Nb vehicule résultat]]-Tableau31[[#This Row],[Nb vehicule min]]</f>
        <v>0</v>
      </c>
      <c r="M6" s="29">
        <v>1</v>
      </c>
      <c r="Q6" s="43" t="s">
        <v>16</v>
      </c>
      <c r="R6" s="43">
        <v>5</v>
      </c>
      <c r="S6" s="43">
        <v>5</v>
      </c>
      <c r="T6" s="45">
        <f>Tableau32[[#This Row],[Nb vehicule résultat]]-Tableau32[[#This Row],[Nb vehicule min]]</f>
        <v>0</v>
      </c>
      <c r="U6" s="43">
        <v>10</v>
      </c>
      <c r="AA6" s="43" t="s">
        <v>15</v>
      </c>
      <c r="AB6" s="43">
        <v>5</v>
      </c>
      <c r="AC6" s="43">
        <v>5</v>
      </c>
      <c r="AD6" s="44">
        <f>Tableau33[[#This Row],[Nb vehicule résultat]]-Tableau33[[#This Row],[Nb vehicule min]]</f>
        <v>0</v>
      </c>
      <c r="AE6" s="43">
        <v>10</v>
      </c>
      <c r="AL6" s="43" t="s">
        <v>14</v>
      </c>
      <c r="AM6" s="43">
        <v>6</v>
      </c>
      <c r="AN6" s="43">
        <v>6</v>
      </c>
      <c r="AO6" s="45">
        <f>Tableau34[[#This Row],[Nb vehicule résultat]]-Tableau34[[#This Row],[Nb vehicule min]]</f>
        <v>0</v>
      </c>
      <c r="AP6" s="43">
        <v>10</v>
      </c>
    </row>
    <row r="7" spans="1:42" x14ac:dyDescent="0.25">
      <c r="A7" s="29" t="s">
        <v>21</v>
      </c>
      <c r="B7" s="29">
        <v>6</v>
      </c>
      <c r="C7" s="29">
        <v>6</v>
      </c>
      <c r="D7" s="31">
        <f>Tableau30[[#This Row],[Nb vehicule résultat]]-Tableau30[[#This Row],[Nb vehicule min]]</f>
        <v>0</v>
      </c>
      <c r="E7" s="29">
        <v>1</v>
      </c>
      <c r="I7" s="29" t="s">
        <v>20</v>
      </c>
      <c r="J7" s="29">
        <v>5</v>
      </c>
      <c r="K7" s="29">
        <v>5</v>
      </c>
      <c r="L7" s="29">
        <f>Tableau31[[#This Row],[Nb vehicule résultat]]-Tableau31[[#This Row],[Nb vehicule min]]</f>
        <v>0</v>
      </c>
      <c r="M7" s="29">
        <v>1</v>
      </c>
      <c r="Q7" s="43" t="s">
        <v>17</v>
      </c>
      <c r="R7" s="43">
        <v>5</v>
      </c>
      <c r="S7" s="43">
        <v>5</v>
      </c>
      <c r="T7" s="44">
        <f>Tableau32[[#This Row],[Nb vehicule résultat]]-Tableau32[[#This Row],[Nb vehicule min]]</f>
        <v>0</v>
      </c>
      <c r="U7" s="43">
        <v>10</v>
      </c>
      <c r="AA7" s="43" t="s">
        <v>16</v>
      </c>
      <c r="AB7" s="43">
        <v>5</v>
      </c>
      <c r="AC7" s="43">
        <v>5</v>
      </c>
      <c r="AD7" s="45">
        <f>Tableau33[[#This Row],[Nb vehicule résultat]]-Tableau33[[#This Row],[Nb vehicule min]]</f>
        <v>0</v>
      </c>
      <c r="AE7" s="43">
        <v>10</v>
      </c>
      <c r="AL7" s="43" t="s">
        <v>15</v>
      </c>
      <c r="AM7" s="43">
        <v>5</v>
      </c>
      <c r="AN7" s="43">
        <v>5</v>
      </c>
      <c r="AO7" s="44">
        <f>Tableau34[[#This Row],[Nb vehicule résultat]]-Tableau34[[#This Row],[Nb vehicule min]]</f>
        <v>0</v>
      </c>
      <c r="AP7" s="43">
        <v>10</v>
      </c>
    </row>
    <row r="8" spans="1:42" x14ac:dyDescent="0.25">
      <c r="A8" s="29" t="s">
        <v>22</v>
      </c>
      <c r="B8" s="29">
        <v>6</v>
      </c>
      <c r="C8" s="29">
        <v>6</v>
      </c>
      <c r="D8" s="30">
        <f>Tableau30[[#This Row],[Nb vehicule résultat]]-Tableau30[[#This Row],[Nb vehicule min]]</f>
        <v>0</v>
      </c>
      <c r="E8" s="29">
        <v>1</v>
      </c>
      <c r="I8" s="29" t="s">
        <v>29</v>
      </c>
      <c r="J8" s="29">
        <v>9</v>
      </c>
      <c r="K8" s="29">
        <v>9</v>
      </c>
      <c r="L8" s="29">
        <f>Tableau31[[#This Row],[Nb vehicule résultat]]-Tableau31[[#This Row],[Nb vehicule min]]</f>
        <v>0</v>
      </c>
      <c r="M8" s="29">
        <v>1</v>
      </c>
      <c r="Q8" s="43" t="s">
        <v>19</v>
      </c>
      <c r="R8" s="43">
        <v>5</v>
      </c>
      <c r="S8" s="43">
        <v>5</v>
      </c>
      <c r="T8" s="44">
        <f>Tableau32[[#This Row],[Nb vehicule résultat]]-Tableau32[[#This Row],[Nb vehicule min]]</f>
        <v>0</v>
      </c>
      <c r="U8" s="43">
        <v>10</v>
      </c>
      <c r="AA8" s="43" t="s">
        <v>17</v>
      </c>
      <c r="AB8" s="43">
        <v>5</v>
      </c>
      <c r="AC8" s="43">
        <v>5</v>
      </c>
      <c r="AD8" s="44">
        <f>Tableau33[[#This Row],[Nb vehicule résultat]]-Tableau33[[#This Row],[Nb vehicule min]]</f>
        <v>0</v>
      </c>
      <c r="AE8" s="43">
        <v>10</v>
      </c>
      <c r="AL8" s="43" t="s">
        <v>16</v>
      </c>
      <c r="AM8" s="43">
        <v>5</v>
      </c>
      <c r="AN8" s="43">
        <v>5</v>
      </c>
      <c r="AO8" s="45">
        <f>Tableau34[[#This Row],[Nb vehicule résultat]]-Tableau34[[#This Row],[Nb vehicule min]]</f>
        <v>0</v>
      </c>
      <c r="AP8" s="43">
        <v>10</v>
      </c>
    </row>
    <row r="9" spans="1:42" x14ac:dyDescent="0.25">
      <c r="A9" s="29" t="s">
        <v>25</v>
      </c>
      <c r="B9" s="29">
        <v>7</v>
      </c>
      <c r="C9" s="29">
        <v>7</v>
      </c>
      <c r="D9" s="31">
        <f>Tableau30[[#This Row],[Nb vehicule résultat]]-Tableau30[[#This Row],[Nb vehicule min]]</f>
        <v>0</v>
      </c>
      <c r="E9" s="29">
        <v>1</v>
      </c>
      <c r="I9" s="29" t="s">
        <v>37</v>
      </c>
      <c r="J9" s="29">
        <v>10</v>
      </c>
      <c r="K9" s="29">
        <v>10</v>
      </c>
      <c r="L9" s="29">
        <f>Tableau31[[#This Row],[Nb vehicule résultat]]-Tableau31[[#This Row],[Nb vehicule min]]</f>
        <v>0</v>
      </c>
      <c r="M9" s="29">
        <v>1</v>
      </c>
      <c r="Q9" s="43" t="s">
        <v>22</v>
      </c>
      <c r="R9" s="43">
        <v>6</v>
      </c>
      <c r="S9" s="43">
        <v>6</v>
      </c>
      <c r="T9" s="45">
        <f>Tableau32[[#This Row],[Nb vehicule résultat]]-Tableau32[[#This Row],[Nb vehicule min]]</f>
        <v>0</v>
      </c>
      <c r="U9" s="43">
        <v>10</v>
      </c>
      <c r="AA9" s="43" t="s">
        <v>21</v>
      </c>
      <c r="AB9" s="43">
        <v>6</v>
      </c>
      <c r="AC9" s="43">
        <v>6</v>
      </c>
      <c r="AD9" s="44">
        <f>Tableau33[[#This Row],[Nb vehicule résultat]]-Tableau33[[#This Row],[Nb vehicule min]]</f>
        <v>0</v>
      </c>
      <c r="AE9" s="43">
        <v>10</v>
      </c>
      <c r="AL9" s="43" t="s">
        <v>17</v>
      </c>
      <c r="AM9" s="43">
        <v>5</v>
      </c>
      <c r="AN9" s="43">
        <v>5</v>
      </c>
      <c r="AO9" s="44">
        <f>Tableau34[[#This Row],[Nb vehicule résultat]]-Tableau34[[#This Row],[Nb vehicule min]]</f>
        <v>0</v>
      </c>
      <c r="AP9" s="43">
        <v>10</v>
      </c>
    </row>
    <row r="10" spans="1:42" x14ac:dyDescent="0.25">
      <c r="A10" s="29" t="s">
        <v>29</v>
      </c>
      <c r="B10" s="29">
        <v>9</v>
      </c>
      <c r="C10" s="29">
        <v>9</v>
      </c>
      <c r="D10" s="31">
        <f>Tableau30[[#This Row],[Nb vehicule résultat]]-Tableau30[[#This Row],[Nb vehicule min]]</f>
        <v>0</v>
      </c>
      <c r="E10" s="29">
        <v>1</v>
      </c>
      <c r="I10" s="29" t="s">
        <v>38</v>
      </c>
      <c r="J10" s="29">
        <v>10</v>
      </c>
      <c r="K10" s="29">
        <v>10</v>
      </c>
      <c r="L10" s="29">
        <f>Tableau31[[#This Row],[Nb vehicule résultat]]-Tableau31[[#This Row],[Nb vehicule min]]</f>
        <v>0</v>
      </c>
      <c r="M10" s="29">
        <v>1</v>
      </c>
      <c r="Q10" s="43" t="s">
        <v>24</v>
      </c>
      <c r="R10" s="43">
        <v>7</v>
      </c>
      <c r="S10" s="43">
        <v>7</v>
      </c>
      <c r="T10" s="45">
        <f>Tableau32[[#This Row],[Nb vehicule résultat]]-Tableau32[[#This Row],[Nb vehicule min]]</f>
        <v>0</v>
      </c>
      <c r="U10" s="43">
        <v>10</v>
      </c>
      <c r="AA10" s="43" t="s">
        <v>22</v>
      </c>
      <c r="AB10" s="43">
        <v>6</v>
      </c>
      <c r="AC10" s="43">
        <v>6</v>
      </c>
      <c r="AD10" s="45">
        <f>Tableau33[[#This Row],[Nb vehicule résultat]]-Tableau33[[#This Row],[Nb vehicule min]]</f>
        <v>0</v>
      </c>
      <c r="AE10" s="43">
        <v>10</v>
      </c>
      <c r="AL10" s="43" t="s">
        <v>19</v>
      </c>
      <c r="AM10" s="43">
        <v>5</v>
      </c>
      <c r="AN10" s="43">
        <v>5</v>
      </c>
      <c r="AO10" s="44">
        <f>Tableau34[[#This Row],[Nb vehicule résultat]]-Tableau34[[#This Row],[Nb vehicule min]]</f>
        <v>0</v>
      </c>
      <c r="AP10" s="43">
        <v>10</v>
      </c>
    </row>
    <row r="11" spans="1:42" x14ac:dyDescent="0.25">
      <c r="A11" s="29" t="s">
        <v>32</v>
      </c>
      <c r="B11" s="29">
        <v>10</v>
      </c>
      <c r="C11" s="29">
        <v>10</v>
      </c>
      <c r="D11" s="30">
        <f>Tableau30[[#This Row],[Nb vehicule résultat]]-Tableau30[[#This Row],[Nb vehicule min]]</f>
        <v>0</v>
      </c>
      <c r="E11" s="29">
        <v>1</v>
      </c>
      <c r="I11" s="29" t="s">
        <v>11</v>
      </c>
      <c r="J11" s="29">
        <v>5</v>
      </c>
      <c r="K11" s="29">
        <v>6</v>
      </c>
      <c r="L11" s="29">
        <f>Tableau31[[#This Row],[Nb vehicule résultat]]-Tableau31[[#This Row],[Nb vehicule min]]</f>
        <v>1</v>
      </c>
      <c r="M11" s="29">
        <v>1</v>
      </c>
      <c r="Q11" s="43" t="s">
        <v>25</v>
      </c>
      <c r="R11" s="43">
        <v>7</v>
      </c>
      <c r="S11" s="43">
        <v>7</v>
      </c>
      <c r="T11" s="44">
        <f>Tableau32[[#This Row],[Nb vehicule résultat]]-Tableau32[[#This Row],[Nb vehicule min]]</f>
        <v>0</v>
      </c>
      <c r="U11" s="43">
        <v>10</v>
      </c>
      <c r="AA11" s="43" t="s">
        <v>25</v>
      </c>
      <c r="AB11" s="43">
        <v>7</v>
      </c>
      <c r="AC11" s="43">
        <v>7</v>
      </c>
      <c r="AD11" s="44">
        <f>Tableau33[[#This Row],[Nb vehicule résultat]]-Tableau33[[#This Row],[Nb vehicule min]]</f>
        <v>0</v>
      </c>
      <c r="AE11" s="43">
        <v>10</v>
      </c>
      <c r="AL11" s="43" t="s">
        <v>21</v>
      </c>
      <c r="AM11" s="43">
        <v>6</v>
      </c>
      <c r="AN11" s="43">
        <v>6</v>
      </c>
      <c r="AO11" s="44">
        <f>Tableau34[[#This Row],[Nb vehicule résultat]]-Tableau34[[#This Row],[Nb vehicule min]]</f>
        <v>0</v>
      </c>
      <c r="AP11" s="43">
        <v>10</v>
      </c>
    </row>
    <row r="12" spans="1:42" x14ac:dyDescent="0.25">
      <c r="A12" s="29" t="s">
        <v>35</v>
      </c>
      <c r="B12" s="29">
        <v>9</v>
      </c>
      <c r="C12" s="29">
        <v>9</v>
      </c>
      <c r="D12" s="31">
        <f>Tableau30[[#This Row],[Nb vehicule résultat]]-Tableau30[[#This Row],[Nb vehicule min]]</f>
        <v>0</v>
      </c>
      <c r="E12" s="29">
        <v>1</v>
      </c>
      <c r="I12" s="29" t="s">
        <v>13</v>
      </c>
      <c r="J12" s="29">
        <v>5</v>
      </c>
      <c r="K12" s="29">
        <v>6</v>
      </c>
      <c r="L12" s="29">
        <f>Tableau31[[#This Row],[Nb vehicule résultat]]-Tableau31[[#This Row],[Nb vehicule min]]</f>
        <v>1</v>
      </c>
      <c r="M12" s="29">
        <v>1</v>
      </c>
      <c r="Q12" s="43" t="s">
        <v>26</v>
      </c>
      <c r="R12" s="43">
        <v>7</v>
      </c>
      <c r="S12" s="43">
        <v>7</v>
      </c>
      <c r="T12" s="45">
        <f>Tableau32[[#This Row],[Nb vehicule résultat]]-Tableau32[[#This Row],[Nb vehicule min]]</f>
        <v>0</v>
      </c>
      <c r="U12" s="43">
        <v>10</v>
      </c>
      <c r="AA12" s="43" t="s">
        <v>28</v>
      </c>
      <c r="AB12" s="43">
        <v>9</v>
      </c>
      <c r="AC12" s="43">
        <v>9</v>
      </c>
      <c r="AD12" s="45">
        <f>Tableau33[[#This Row],[Nb vehicule résultat]]-Tableau33[[#This Row],[Nb vehicule min]]</f>
        <v>0</v>
      </c>
      <c r="AE12" s="43">
        <v>10</v>
      </c>
      <c r="AL12" s="43" t="s">
        <v>22</v>
      </c>
      <c r="AM12" s="43">
        <v>6</v>
      </c>
      <c r="AN12" s="43">
        <v>6</v>
      </c>
      <c r="AO12" s="45">
        <f>Tableau34[[#This Row],[Nb vehicule résultat]]-Tableau34[[#This Row],[Nb vehicule min]]</f>
        <v>0</v>
      </c>
      <c r="AP12" s="43">
        <v>10</v>
      </c>
    </row>
    <row r="13" spans="1:42" x14ac:dyDescent="0.25">
      <c r="A13" s="29" t="s">
        <v>38</v>
      </c>
      <c r="B13" s="29">
        <v>10</v>
      </c>
      <c r="C13" s="29">
        <v>10</v>
      </c>
      <c r="D13" s="30">
        <f>Tableau30[[#This Row],[Nb vehicule résultat]]-Tableau30[[#This Row],[Nb vehicule min]]</f>
        <v>0</v>
      </c>
      <c r="E13" s="29">
        <v>1</v>
      </c>
      <c r="I13" s="29" t="s">
        <v>14</v>
      </c>
      <c r="J13" s="29">
        <v>6</v>
      </c>
      <c r="K13" s="29">
        <v>7</v>
      </c>
      <c r="L13" s="29">
        <f>Tableau31[[#This Row],[Nb vehicule résultat]]-Tableau31[[#This Row],[Nb vehicule min]]</f>
        <v>1</v>
      </c>
      <c r="M13" s="29">
        <v>1</v>
      </c>
      <c r="Q13" s="43" t="s">
        <v>28</v>
      </c>
      <c r="R13" s="43">
        <v>9</v>
      </c>
      <c r="S13" s="43">
        <v>9</v>
      </c>
      <c r="T13" s="45">
        <f>Tableau32[[#This Row],[Nb vehicule résultat]]-Tableau32[[#This Row],[Nb vehicule min]]</f>
        <v>0</v>
      </c>
      <c r="U13" s="43">
        <v>10</v>
      </c>
      <c r="AA13" s="43" t="s">
        <v>32</v>
      </c>
      <c r="AB13" s="43">
        <v>10</v>
      </c>
      <c r="AC13" s="43">
        <v>10</v>
      </c>
      <c r="AD13" s="45">
        <f>Tableau33[[#This Row],[Nb vehicule résultat]]-Tableau33[[#This Row],[Nb vehicule min]]</f>
        <v>0</v>
      </c>
      <c r="AE13" s="43">
        <v>10</v>
      </c>
      <c r="AL13" s="43" t="s">
        <v>24</v>
      </c>
      <c r="AM13" s="43">
        <v>7</v>
      </c>
      <c r="AN13" s="43">
        <v>7</v>
      </c>
      <c r="AO13" s="45">
        <f>Tableau34[[#This Row],[Nb vehicule résultat]]-Tableau34[[#This Row],[Nb vehicule min]]</f>
        <v>0</v>
      </c>
      <c r="AP13" s="43">
        <v>10</v>
      </c>
    </row>
    <row r="14" spans="1:42" x14ac:dyDescent="0.25">
      <c r="A14" s="29" t="s">
        <v>13</v>
      </c>
      <c r="B14" s="29">
        <v>5</v>
      </c>
      <c r="C14" s="29">
        <v>6</v>
      </c>
      <c r="D14" s="31">
        <f>Tableau30[[#This Row],[Nb vehicule résultat]]-Tableau30[[#This Row],[Nb vehicule min]]</f>
        <v>1</v>
      </c>
      <c r="E14" s="29">
        <v>1</v>
      </c>
      <c r="I14" s="29" t="s">
        <v>18</v>
      </c>
      <c r="J14" s="29">
        <v>6</v>
      </c>
      <c r="K14" s="29">
        <v>7</v>
      </c>
      <c r="L14" s="29">
        <f>Tableau31[[#This Row],[Nb vehicule résultat]]-Tableau31[[#This Row],[Nb vehicule min]]</f>
        <v>1</v>
      </c>
      <c r="M14" s="29">
        <v>1</v>
      </c>
      <c r="Q14" s="43" t="s">
        <v>29</v>
      </c>
      <c r="R14" s="43">
        <v>9</v>
      </c>
      <c r="S14" s="43">
        <v>9</v>
      </c>
      <c r="T14" s="44">
        <f>Tableau32[[#This Row],[Nb vehicule résultat]]-Tableau32[[#This Row],[Nb vehicule min]]</f>
        <v>0</v>
      </c>
      <c r="U14" s="43">
        <v>10</v>
      </c>
      <c r="AA14" s="43" t="s">
        <v>34</v>
      </c>
      <c r="AB14" s="43">
        <v>9</v>
      </c>
      <c r="AC14" s="43">
        <v>9</v>
      </c>
      <c r="AD14" s="45">
        <f>Tableau33[[#This Row],[Nb vehicule résultat]]-Tableau33[[#This Row],[Nb vehicule min]]</f>
        <v>0</v>
      </c>
      <c r="AE14" s="43">
        <v>10</v>
      </c>
      <c r="AL14" s="43" t="s">
        <v>25</v>
      </c>
      <c r="AM14" s="43">
        <v>7</v>
      </c>
      <c r="AN14" s="43">
        <v>7</v>
      </c>
      <c r="AO14" s="44">
        <f>Tableau34[[#This Row],[Nb vehicule résultat]]-Tableau34[[#This Row],[Nb vehicule min]]</f>
        <v>0</v>
      </c>
      <c r="AP14" s="43">
        <v>10</v>
      </c>
    </row>
    <row r="15" spans="1:42" x14ac:dyDescent="0.25">
      <c r="A15" s="29" t="s">
        <v>15</v>
      </c>
      <c r="B15" s="29">
        <v>5</v>
      </c>
      <c r="C15" s="29">
        <v>6</v>
      </c>
      <c r="D15" s="31">
        <f>Tableau30[[#This Row],[Nb vehicule résultat]]-Tableau30[[#This Row],[Nb vehicule min]]</f>
        <v>1</v>
      </c>
      <c r="E15" s="29">
        <v>1</v>
      </c>
      <c r="I15" s="29" t="s">
        <v>21</v>
      </c>
      <c r="J15" s="29">
        <v>6</v>
      </c>
      <c r="K15" s="29">
        <v>7</v>
      </c>
      <c r="L15" s="29">
        <f>Tableau31[[#This Row],[Nb vehicule résultat]]-Tableau31[[#This Row],[Nb vehicule min]]</f>
        <v>1</v>
      </c>
      <c r="M15" s="29">
        <v>1</v>
      </c>
      <c r="Q15" s="43" t="s">
        <v>32</v>
      </c>
      <c r="R15" s="43">
        <v>10</v>
      </c>
      <c r="S15" s="43">
        <v>10</v>
      </c>
      <c r="T15" s="45">
        <f>Tableau32[[#This Row],[Nb vehicule résultat]]-Tableau32[[#This Row],[Nb vehicule min]]</f>
        <v>0</v>
      </c>
      <c r="U15" s="43">
        <v>10</v>
      </c>
      <c r="AA15" s="43" t="s">
        <v>35</v>
      </c>
      <c r="AB15" s="43">
        <v>9</v>
      </c>
      <c r="AC15" s="43">
        <v>9</v>
      </c>
      <c r="AD15" s="44">
        <f>Tableau33[[#This Row],[Nb vehicule résultat]]-Tableau33[[#This Row],[Nb vehicule min]]</f>
        <v>0</v>
      </c>
      <c r="AE15" s="43">
        <v>10</v>
      </c>
      <c r="AL15" s="43" t="s">
        <v>28</v>
      </c>
      <c r="AM15" s="43">
        <v>9</v>
      </c>
      <c r="AN15" s="43">
        <v>9</v>
      </c>
      <c r="AO15" s="45">
        <f>Tableau34[[#This Row],[Nb vehicule résultat]]-Tableau34[[#This Row],[Nb vehicule min]]</f>
        <v>0</v>
      </c>
      <c r="AP15" s="43">
        <v>10</v>
      </c>
    </row>
    <row r="16" spans="1:42" x14ac:dyDescent="0.25">
      <c r="A16" s="29" t="s">
        <v>18</v>
      </c>
      <c r="B16" s="29">
        <v>6</v>
      </c>
      <c r="C16" s="29">
        <v>7</v>
      </c>
      <c r="D16" s="30">
        <f>Tableau30[[#This Row],[Nb vehicule résultat]]-Tableau30[[#This Row],[Nb vehicule min]]</f>
        <v>1</v>
      </c>
      <c r="E16" s="29">
        <v>1</v>
      </c>
      <c r="I16" s="29" t="s">
        <v>22</v>
      </c>
      <c r="J16" s="29">
        <v>6</v>
      </c>
      <c r="K16" s="29">
        <v>7</v>
      </c>
      <c r="L16" s="29">
        <f>Tableau31[[#This Row],[Nb vehicule résultat]]-Tableau31[[#This Row],[Nb vehicule min]]</f>
        <v>1</v>
      </c>
      <c r="M16" s="29">
        <v>1</v>
      </c>
      <c r="Q16" s="43" t="s">
        <v>33</v>
      </c>
      <c r="R16" s="43">
        <v>9</v>
      </c>
      <c r="S16" s="43">
        <v>9</v>
      </c>
      <c r="T16" s="44">
        <f>Tableau32[[#This Row],[Nb vehicule résultat]]-Tableau32[[#This Row],[Nb vehicule min]]</f>
        <v>0</v>
      </c>
      <c r="U16" s="43">
        <v>10</v>
      </c>
      <c r="AA16" s="43" t="s">
        <v>37</v>
      </c>
      <c r="AB16" s="43">
        <v>10</v>
      </c>
      <c r="AC16" s="43">
        <v>10</v>
      </c>
      <c r="AD16" s="44">
        <f>Tableau33[[#This Row],[Nb vehicule résultat]]-Tableau33[[#This Row],[Nb vehicule min]]</f>
        <v>0</v>
      </c>
      <c r="AE16" s="43">
        <v>10</v>
      </c>
      <c r="AL16" s="43" t="s">
        <v>30</v>
      </c>
      <c r="AM16" s="43">
        <v>9</v>
      </c>
      <c r="AN16" s="43">
        <v>9</v>
      </c>
      <c r="AO16" s="45">
        <f>Tableau34[[#This Row],[Nb vehicule résultat]]-Tableau34[[#This Row],[Nb vehicule min]]</f>
        <v>0</v>
      </c>
      <c r="AP16" s="43">
        <v>10</v>
      </c>
    </row>
    <row r="17" spans="1:42" x14ac:dyDescent="0.25">
      <c r="A17" s="29" t="s">
        <v>19</v>
      </c>
      <c r="B17" s="29">
        <v>5</v>
      </c>
      <c r="C17" s="29">
        <v>6</v>
      </c>
      <c r="D17" s="31">
        <f>Tableau30[[#This Row],[Nb vehicule résultat]]-Tableau30[[#This Row],[Nb vehicule min]]</f>
        <v>1</v>
      </c>
      <c r="E17" s="29">
        <v>1</v>
      </c>
      <c r="I17" s="29" t="s">
        <v>23</v>
      </c>
      <c r="J17" s="29">
        <v>6</v>
      </c>
      <c r="K17" s="29">
        <v>7</v>
      </c>
      <c r="L17" s="29">
        <f>Tableau31[[#This Row],[Nb vehicule résultat]]-Tableau31[[#This Row],[Nb vehicule min]]</f>
        <v>1</v>
      </c>
      <c r="M17" s="29">
        <v>1</v>
      </c>
      <c r="Q17" s="43" t="s">
        <v>37</v>
      </c>
      <c r="R17" s="43">
        <v>10</v>
      </c>
      <c r="S17" s="43">
        <v>10</v>
      </c>
      <c r="T17" s="44">
        <f>Tableau32[[#This Row],[Nb vehicule résultat]]-Tableau32[[#This Row],[Nb vehicule min]]</f>
        <v>0</v>
      </c>
      <c r="U17" s="43">
        <v>10</v>
      </c>
      <c r="AA17" s="43" t="s">
        <v>39</v>
      </c>
      <c r="AB17" s="43">
        <v>8</v>
      </c>
      <c r="AC17" s="43">
        <v>8</v>
      </c>
      <c r="AD17" s="44">
        <f>Tableau33[[#This Row],[Nb vehicule résultat]]-Tableau33[[#This Row],[Nb vehicule min]]</f>
        <v>0</v>
      </c>
      <c r="AE17" s="43">
        <v>10</v>
      </c>
      <c r="AL17" s="43" t="s">
        <v>31</v>
      </c>
      <c r="AM17" s="43">
        <v>8</v>
      </c>
      <c r="AN17" s="43">
        <v>8</v>
      </c>
      <c r="AO17" s="44">
        <f>Tableau34[[#This Row],[Nb vehicule résultat]]-Tableau34[[#This Row],[Nb vehicule min]]</f>
        <v>0</v>
      </c>
      <c r="AP17" s="43">
        <v>10</v>
      </c>
    </row>
    <row r="18" spans="1:42" x14ac:dyDescent="0.25">
      <c r="A18" s="29" t="s">
        <v>24</v>
      </c>
      <c r="B18" s="29">
        <v>7</v>
      </c>
      <c r="C18" s="29">
        <v>8</v>
      </c>
      <c r="D18" s="30">
        <f>Tableau30[[#This Row],[Nb vehicule résultat]]-Tableau30[[#This Row],[Nb vehicule min]]</f>
        <v>1</v>
      </c>
      <c r="E18" s="29">
        <v>1</v>
      </c>
      <c r="I18" s="29" t="s">
        <v>25</v>
      </c>
      <c r="J18" s="29">
        <v>7</v>
      </c>
      <c r="K18" s="29">
        <v>8</v>
      </c>
      <c r="L18" s="29">
        <f>Tableau31[[#This Row],[Nb vehicule résultat]]-Tableau31[[#This Row],[Nb vehicule min]]</f>
        <v>1</v>
      </c>
      <c r="M18" s="29">
        <v>1</v>
      </c>
      <c r="Q18" s="43" t="s">
        <v>38</v>
      </c>
      <c r="R18" s="43">
        <v>10</v>
      </c>
      <c r="S18" s="43">
        <v>10</v>
      </c>
      <c r="T18" s="45">
        <f>Tableau32[[#This Row],[Nb vehicule résultat]]-Tableau32[[#This Row],[Nb vehicule min]]</f>
        <v>0</v>
      </c>
      <c r="U18" s="43">
        <v>10</v>
      </c>
      <c r="AA18" s="43" t="s">
        <v>11</v>
      </c>
      <c r="AB18" s="43">
        <v>5</v>
      </c>
      <c r="AC18" s="43">
        <v>6</v>
      </c>
      <c r="AD18" s="45">
        <f>Tableau33[[#This Row],[Nb vehicule résultat]]-Tableau33[[#This Row],[Nb vehicule min]]</f>
        <v>1</v>
      </c>
      <c r="AE18" s="43">
        <v>10</v>
      </c>
      <c r="AL18" s="43" t="s">
        <v>33</v>
      </c>
      <c r="AM18" s="43">
        <v>9</v>
      </c>
      <c r="AN18" s="43">
        <v>9</v>
      </c>
      <c r="AO18" s="44">
        <f>Tableau34[[#This Row],[Nb vehicule résultat]]-Tableau34[[#This Row],[Nb vehicule min]]</f>
        <v>0</v>
      </c>
      <c r="AP18" s="43">
        <v>10</v>
      </c>
    </row>
    <row r="19" spans="1:42" x14ac:dyDescent="0.25">
      <c r="A19" s="29" t="s">
        <v>26</v>
      </c>
      <c r="B19" s="29">
        <v>7</v>
      </c>
      <c r="C19" s="29">
        <v>8</v>
      </c>
      <c r="D19" s="30">
        <f>Tableau30[[#This Row],[Nb vehicule résultat]]-Tableau30[[#This Row],[Nb vehicule min]]</f>
        <v>1</v>
      </c>
      <c r="E19" s="29">
        <v>1</v>
      </c>
      <c r="I19" s="29" t="s">
        <v>30</v>
      </c>
      <c r="J19" s="29">
        <v>9</v>
      </c>
      <c r="K19" s="29">
        <v>10</v>
      </c>
      <c r="L19" s="29">
        <f>Tableau31[[#This Row],[Nb vehicule résultat]]-Tableau31[[#This Row],[Nb vehicule min]]</f>
        <v>1</v>
      </c>
      <c r="M19" s="29">
        <v>1</v>
      </c>
      <c r="Q19" s="43" t="s">
        <v>11</v>
      </c>
      <c r="R19" s="43">
        <v>5</v>
      </c>
      <c r="S19" s="43">
        <v>6</v>
      </c>
      <c r="T19" s="45">
        <f>Tableau32[[#This Row],[Nb vehicule résultat]]-Tableau32[[#This Row],[Nb vehicule min]]</f>
        <v>1</v>
      </c>
      <c r="U19" s="43">
        <v>10</v>
      </c>
      <c r="AA19" s="43" t="s">
        <v>18</v>
      </c>
      <c r="AB19" s="43">
        <v>6</v>
      </c>
      <c r="AC19" s="43">
        <v>7</v>
      </c>
      <c r="AD19" s="45">
        <f>Tableau33[[#This Row],[Nb vehicule résultat]]-Tableau33[[#This Row],[Nb vehicule min]]</f>
        <v>1</v>
      </c>
      <c r="AE19" s="43">
        <v>10</v>
      </c>
      <c r="AL19" s="43" t="s">
        <v>36</v>
      </c>
      <c r="AM19" s="43">
        <v>10</v>
      </c>
      <c r="AN19" s="43">
        <v>10</v>
      </c>
      <c r="AO19" s="45">
        <f>Tableau34[[#This Row],[Nb vehicule résultat]]-Tableau34[[#This Row],[Nb vehicule min]]</f>
        <v>0</v>
      </c>
      <c r="AP19" s="43">
        <v>10</v>
      </c>
    </row>
    <row r="20" spans="1:42" x14ac:dyDescent="0.25">
      <c r="A20" s="29" t="s">
        <v>27</v>
      </c>
      <c r="B20" s="29">
        <v>7</v>
      </c>
      <c r="C20" s="29">
        <v>8</v>
      </c>
      <c r="D20" s="31">
        <f>Tableau30[[#This Row],[Nb vehicule résultat]]-Tableau30[[#This Row],[Nb vehicule min]]</f>
        <v>1</v>
      </c>
      <c r="E20" s="29">
        <v>1</v>
      </c>
      <c r="I20" s="29" t="s">
        <v>31</v>
      </c>
      <c r="J20" s="29">
        <v>8</v>
      </c>
      <c r="K20" s="29">
        <v>9</v>
      </c>
      <c r="L20" s="29">
        <f>Tableau31[[#This Row],[Nb vehicule résultat]]-Tableau31[[#This Row],[Nb vehicule min]]</f>
        <v>1</v>
      </c>
      <c r="M20" s="29">
        <v>1</v>
      </c>
      <c r="Q20" s="43" t="s">
        <v>15</v>
      </c>
      <c r="R20" s="43">
        <v>5</v>
      </c>
      <c r="S20" s="43">
        <v>6</v>
      </c>
      <c r="T20" s="44">
        <f>Tableau32[[#This Row],[Nb vehicule résultat]]-Tableau32[[#This Row],[Nb vehicule min]]</f>
        <v>1</v>
      </c>
      <c r="U20" s="43">
        <v>10</v>
      </c>
      <c r="AA20" s="43" t="s">
        <v>19</v>
      </c>
      <c r="AB20" s="43">
        <v>5</v>
      </c>
      <c r="AC20" s="43">
        <v>6</v>
      </c>
      <c r="AD20" s="44">
        <f>Tableau33[[#This Row],[Nb vehicule résultat]]-Tableau33[[#This Row],[Nb vehicule min]]</f>
        <v>1</v>
      </c>
      <c r="AE20" s="43">
        <v>10</v>
      </c>
      <c r="AL20" s="43" t="s">
        <v>38</v>
      </c>
      <c r="AM20" s="43">
        <v>10</v>
      </c>
      <c r="AN20" s="43">
        <v>10</v>
      </c>
      <c r="AO20" s="45">
        <f>Tableau34[[#This Row],[Nb vehicule résultat]]-Tableau34[[#This Row],[Nb vehicule min]]</f>
        <v>0</v>
      </c>
      <c r="AP20" s="43">
        <v>10</v>
      </c>
    </row>
    <row r="21" spans="1:42" x14ac:dyDescent="0.25">
      <c r="A21" s="29" t="s">
        <v>28</v>
      </c>
      <c r="B21" s="29">
        <v>9</v>
      </c>
      <c r="C21" s="29">
        <v>10</v>
      </c>
      <c r="D21" s="30">
        <f>Tableau30[[#This Row],[Nb vehicule résultat]]-Tableau30[[#This Row],[Nb vehicule min]]</f>
        <v>1</v>
      </c>
      <c r="E21" s="29">
        <v>1</v>
      </c>
      <c r="I21" s="29" t="s">
        <v>32</v>
      </c>
      <c r="J21" s="29">
        <v>10</v>
      </c>
      <c r="K21" s="29">
        <v>11</v>
      </c>
      <c r="L21" s="29">
        <f>Tableau31[[#This Row],[Nb vehicule résultat]]-Tableau31[[#This Row],[Nb vehicule min]]</f>
        <v>1</v>
      </c>
      <c r="M21" s="29">
        <v>1</v>
      </c>
      <c r="Q21" s="43" t="s">
        <v>18</v>
      </c>
      <c r="R21" s="43">
        <v>6</v>
      </c>
      <c r="S21" s="43">
        <v>7</v>
      </c>
      <c r="T21" s="45">
        <f>Tableau32[[#This Row],[Nb vehicule résultat]]-Tableau32[[#This Row],[Nb vehicule min]]</f>
        <v>1</v>
      </c>
      <c r="U21" s="43">
        <v>10</v>
      </c>
      <c r="AA21" s="43" t="s">
        <v>20</v>
      </c>
      <c r="AB21" s="43">
        <v>5</v>
      </c>
      <c r="AC21" s="43">
        <v>6</v>
      </c>
      <c r="AD21" s="45">
        <f>Tableau33[[#This Row],[Nb vehicule résultat]]-Tableau33[[#This Row],[Nb vehicule min]]</f>
        <v>1</v>
      </c>
      <c r="AE21" s="43">
        <v>10</v>
      </c>
      <c r="AL21" s="43" t="s">
        <v>18</v>
      </c>
      <c r="AM21" s="43">
        <v>6</v>
      </c>
      <c r="AN21" s="43">
        <v>7</v>
      </c>
      <c r="AO21" s="45">
        <f>Tableau34[[#This Row],[Nb vehicule résultat]]-Tableau34[[#This Row],[Nb vehicule min]]</f>
        <v>1</v>
      </c>
      <c r="AP21" s="43">
        <v>10</v>
      </c>
    </row>
    <row r="22" spans="1:42" x14ac:dyDescent="0.25">
      <c r="A22" s="29" t="s">
        <v>33</v>
      </c>
      <c r="B22" s="29">
        <v>9</v>
      </c>
      <c r="C22" s="29">
        <v>10</v>
      </c>
      <c r="D22" s="31">
        <f>Tableau30[[#This Row],[Nb vehicule résultat]]-Tableau30[[#This Row],[Nb vehicule min]]</f>
        <v>1</v>
      </c>
      <c r="E22" s="29">
        <v>1</v>
      </c>
      <c r="I22" s="29" t="s">
        <v>33</v>
      </c>
      <c r="J22" s="29">
        <v>9</v>
      </c>
      <c r="K22" s="29">
        <v>10</v>
      </c>
      <c r="L22" s="29">
        <f>Tableau31[[#This Row],[Nb vehicule résultat]]-Tableau31[[#This Row],[Nb vehicule min]]</f>
        <v>1</v>
      </c>
      <c r="M22" s="29">
        <v>1</v>
      </c>
      <c r="Q22" s="43" t="s">
        <v>20</v>
      </c>
      <c r="R22" s="43">
        <v>5</v>
      </c>
      <c r="S22" s="43">
        <v>6</v>
      </c>
      <c r="T22" s="45">
        <f>Tableau32[[#This Row],[Nb vehicule résultat]]-Tableau32[[#This Row],[Nb vehicule min]]</f>
        <v>1</v>
      </c>
      <c r="U22" s="43">
        <v>10</v>
      </c>
      <c r="AA22" s="43" t="s">
        <v>23</v>
      </c>
      <c r="AB22" s="43">
        <v>6</v>
      </c>
      <c r="AC22" s="43">
        <v>7</v>
      </c>
      <c r="AD22" s="44">
        <f>Tableau33[[#This Row],[Nb vehicule résultat]]-Tableau33[[#This Row],[Nb vehicule min]]</f>
        <v>1</v>
      </c>
      <c r="AE22" s="43">
        <v>10</v>
      </c>
      <c r="AL22" s="43" t="s">
        <v>20</v>
      </c>
      <c r="AM22" s="43">
        <v>5</v>
      </c>
      <c r="AN22" s="43">
        <v>6</v>
      </c>
      <c r="AO22" s="45">
        <f>Tableau34[[#This Row],[Nb vehicule résultat]]-Tableau34[[#This Row],[Nb vehicule min]]</f>
        <v>1</v>
      </c>
      <c r="AP22" s="43">
        <v>10</v>
      </c>
    </row>
    <row r="23" spans="1:42" x14ac:dyDescent="0.25">
      <c r="A23" s="29" t="s">
        <v>34</v>
      </c>
      <c r="B23" s="29">
        <v>9</v>
      </c>
      <c r="C23" s="29">
        <v>10</v>
      </c>
      <c r="D23" s="30">
        <f>Tableau30[[#This Row],[Nb vehicule résultat]]-Tableau30[[#This Row],[Nb vehicule min]]</f>
        <v>1</v>
      </c>
      <c r="E23" s="29">
        <v>1</v>
      </c>
      <c r="I23" s="29" t="s">
        <v>34</v>
      </c>
      <c r="J23" s="29">
        <v>9</v>
      </c>
      <c r="K23" s="29">
        <v>10</v>
      </c>
      <c r="L23" s="29">
        <f>Tableau31[[#This Row],[Nb vehicule résultat]]-Tableau31[[#This Row],[Nb vehicule min]]</f>
        <v>1</v>
      </c>
      <c r="M23" s="29">
        <v>1</v>
      </c>
      <c r="Q23" s="43" t="s">
        <v>21</v>
      </c>
      <c r="R23" s="43">
        <v>6</v>
      </c>
      <c r="S23" s="43">
        <v>7</v>
      </c>
      <c r="T23" s="44">
        <f>Tableau32[[#This Row],[Nb vehicule résultat]]-Tableau32[[#This Row],[Nb vehicule min]]</f>
        <v>1</v>
      </c>
      <c r="U23" s="43">
        <v>10</v>
      </c>
      <c r="AA23" s="43" t="s">
        <v>24</v>
      </c>
      <c r="AB23" s="43">
        <v>7</v>
      </c>
      <c r="AC23" s="43">
        <v>8</v>
      </c>
      <c r="AD23" s="45">
        <f>Tableau33[[#This Row],[Nb vehicule résultat]]-Tableau33[[#This Row],[Nb vehicule min]]</f>
        <v>1</v>
      </c>
      <c r="AE23" s="43">
        <v>10</v>
      </c>
      <c r="AL23" s="43" t="s">
        <v>23</v>
      </c>
      <c r="AM23" s="43">
        <v>6</v>
      </c>
      <c r="AN23" s="43">
        <v>7</v>
      </c>
      <c r="AO23" s="44">
        <f>Tableau34[[#This Row],[Nb vehicule résultat]]-Tableau34[[#This Row],[Nb vehicule min]]</f>
        <v>1</v>
      </c>
      <c r="AP23" s="43">
        <v>10</v>
      </c>
    </row>
    <row r="24" spans="1:42" x14ac:dyDescent="0.25">
      <c r="A24" s="29" t="s">
        <v>36</v>
      </c>
      <c r="B24" s="29">
        <v>10</v>
      </c>
      <c r="C24" s="29">
        <v>11</v>
      </c>
      <c r="D24" s="30">
        <f>Tableau30[[#This Row],[Nb vehicule résultat]]-Tableau30[[#This Row],[Nb vehicule min]]</f>
        <v>1</v>
      </c>
      <c r="E24" s="29">
        <v>1</v>
      </c>
      <c r="I24" s="29" t="s">
        <v>39</v>
      </c>
      <c r="J24" s="29">
        <v>8</v>
      </c>
      <c r="K24" s="29">
        <v>9</v>
      </c>
      <c r="L24" s="29">
        <f>Tableau31[[#This Row],[Nb vehicule résultat]]-Tableau31[[#This Row],[Nb vehicule min]]</f>
        <v>1</v>
      </c>
      <c r="M24" s="29">
        <v>1</v>
      </c>
      <c r="Q24" s="43" t="s">
        <v>23</v>
      </c>
      <c r="R24" s="43">
        <v>6</v>
      </c>
      <c r="S24" s="43">
        <v>7</v>
      </c>
      <c r="T24" s="44">
        <f>Tableau32[[#This Row],[Nb vehicule résultat]]-Tableau32[[#This Row],[Nb vehicule min]]</f>
        <v>1</v>
      </c>
      <c r="U24" s="43">
        <v>10</v>
      </c>
      <c r="AA24" s="43" t="s">
        <v>26</v>
      </c>
      <c r="AB24" s="43">
        <v>7</v>
      </c>
      <c r="AC24" s="43">
        <v>8</v>
      </c>
      <c r="AD24" s="45">
        <f>Tableau33[[#This Row],[Nb vehicule résultat]]-Tableau33[[#This Row],[Nb vehicule min]]</f>
        <v>1</v>
      </c>
      <c r="AE24" s="43">
        <v>10</v>
      </c>
      <c r="AL24" s="43" t="s">
        <v>26</v>
      </c>
      <c r="AM24" s="43">
        <v>7</v>
      </c>
      <c r="AN24" s="43">
        <v>8</v>
      </c>
      <c r="AO24" s="45">
        <f>Tableau34[[#This Row],[Nb vehicule résultat]]-Tableau34[[#This Row],[Nb vehicule min]]</f>
        <v>1</v>
      </c>
      <c r="AP24" s="43">
        <v>10</v>
      </c>
    </row>
    <row r="25" spans="1:42" x14ac:dyDescent="0.25">
      <c r="A25" s="29" t="s">
        <v>37</v>
      </c>
      <c r="B25" s="29">
        <v>10</v>
      </c>
      <c r="C25" s="29">
        <v>11</v>
      </c>
      <c r="D25" s="31">
        <f>Tableau30[[#This Row],[Nb vehicule résultat]]-Tableau30[[#This Row],[Nb vehicule min]]</f>
        <v>1</v>
      </c>
      <c r="E25" s="29">
        <v>1</v>
      </c>
      <c r="I25" s="29" t="s">
        <v>19</v>
      </c>
      <c r="J25" s="29">
        <v>5</v>
      </c>
      <c r="K25" s="29">
        <v>7</v>
      </c>
      <c r="L25" s="29">
        <f>Tableau31[[#This Row],[Nb vehicule résultat]]-Tableau31[[#This Row],[Nb vehicule min]]</f>
        <v>2</v>
      </c>
      <c r="M25" s="29">
        <v>1</v>
      </c>
      <c r="Q25" s="43" t="s">
        <v>27</v>
      </c>
      <c r="R25" s="43">
        <v>7</v>
      </c>
      <c r="S25" s="43">
        <v>8</v>
      </c>
      <c r="T25" s="44">
        <f>Tableau32[[#This Row],[Nb vehicule résultat]]-Tableau32[[#This Row],[Nb vehicule min]]</f>
        <v>1</v>
      </c>
      <c r="U25" s="43">
        <v>10</v>
      </c>
      <c r="AA25" s="43" t="s">
        <v>29</v>
      </c>
      <c r="AB25" s="43">
        <v>9</v>
      </c>
      <c r="AC25" s="43">
        <v>10</v>
      </c>
      <c r="AD25" s="44">
        <f>Tableau33[[#This Row],[Nb vehicule résultat]]-Tableau33[[#This Row],[Nb vehicule min]]</f>
        <v>1</v>
      </c>
      <c r="AE25" s="43">
        <v>10</v>
      </c>
      <c r="AL25" s="43" t="s">
        <v>27</v>
      </c>
      <c r="AM25" s="43">
        <v>7</v>
      </c>
      <c r="AN25" s="43">
        <v>8</v>
      </c>
      <c r="AO25" s="44">
        <f>Tableau34[[#This Row],[Nb vehicule résultat]]-Tableau34[[#This Row],[Nb vehicule min]]</f>
        <v>1</v>
      </c>
      <c r="AP25" s="43">
        <v>10</v>
      </c>
    </row>
    <row r="26" spans="1:42" x14ac:dyDescent="0.25">
      <c r="A26" s="29" t="s">
        <v>39</v>
      </c>
      <c r="B26" s="29">
        <v>8</v>
      </c>
      <c r="C26" s="29">
        <v>9</v>
      </c>
      <c r="D26" s="31">
        <f>Tableau30[[#This Row],[Nb vehicule résultat]]-Tableau30[[#This Row],[Nb vehicule min]]</f>
        <v>1</v>
      </c>
      <c r="E26" s="29">
        <v>1</v>
      </c>
      <c r="I26" s="29" t="s">
        <v>24</v>
      </c>
      <c r="J26" s="29">
        <v>7</v>
      </c>
      <c r="K26" s="29">
        <v>9</v>
      </c>
      <c r="L26" s="29">
        <f>Tableau31[[#This Row],[Nb vehicule résultat]]-Tableau31[[#This Row],[Nb vehicule min]]</f>
        <v>2</v>
      </c>
      <c r="M26" s="29">
        <v>1</v>
      </c>
      <c r="Q26" s="43" t="s">
        <v>31</v>
      </c>
      <c r="R26" s="43">
        <v>8</v>
      </c>
      <c r="S26" s="43">
        <v>9</v>
      </c>
      <c r="T26" s="44">
        <f>Tableau32[[#This Row],[Nb vehicule résultat]]-Tableau32[[#This Row],[Nb vehicule min]]</f>
        <v>1</v>
      </c>
      <c r="U26" s="43">
        <v>10</v>
      </c>
      <c r="AA26" s="43" t="s">
        <v>31</v>
      </c>
      <c r="AB26" s="43">
        <v>8</v>
      </c>
      <c r="AC26" s="43">
        <v>9</v>
      </c>
      <c r="AD26" s="44">
        <f>Tableau33[[#This Row],[Nb vehicule résultat]]-Tableau33[[#This Row],[Nb vehicule min]]</f>
        <v>1</v>
      </c>
      <c r="AE26" s="43">
        <v>10</v>
      </c>
      <c r="AL26" s="43" t="s">
        <v>29</v>
      </c>
      <c r="AM26" s="43">
        <v>9</v>
      </c>
      <c r="AN26" s="43">
        <v>10</v>
      </c>
      <c r="AO26" s="44">
        <f>Tableau34[[#This Row],[Nb vehicule résultat]]-Tableau34[[#This Row],[Nb vehicule min]]</f>
        <v>1</v>
      </c>
      <c r="AP26" s="43">
        <v>10</v>
      </c>
    </row>
    <row r="27" spans="1:42" x14ac:dyDescent="0.25">
      <c r="A27" s="29" t="s">
        <v>11</v>
      </c>
      <c r="B27" s="29">
        <v>5</v>
      </c>
      <c r="C27" s="29">
        <v>7</v>
      </c>
      <c r="D27" s="30">
        <f>Tableau30[[#This Row],[Nb vehicule résultat]]-Tableau30[[#This Row],[Nb vehicule min]]</f>
        <v>2</v>
      </c>
      <c r="E27" s="29">
        <v>1</v>
      </c>
      <c r="I27" s="29" t="s">
        <v>26</v>
      </c>
      <c r="J27" s="29">
        <v>7</v>
      </c>
      <c r="K27" s="29">
        <v>9</v>
      </c>
      <c r="L27" s="29">
        <f>Tableau31[[#This Row],[Nb vehicule résultat]]-Tableau31[[#This Row],[Nb vehicule min]]</f>
        <v>2</v>
      </c>
      <c r="M27" s="29">
        <v>1</v>
      </c>
      <c r="Q27" s="43" t="s">
        <v>30</v>
      </c>
      <c r="R27" s="43">
        <v>9</v>
      </c>
      <c r="S27" s="43">
        <v>11</v>
      </c>
      <c r="T27" s="45">
        <f>Tableau32[[#This Row],[Nb vehicule résultat]]-Tableau32[[#This Row],[Nb vehicule min]]</f>
        <v>2</v>
      </c>
      <c r="U27" s="43">
        <v>10</v>
      </c>
      <c r="AA27" s="43" t="s">
        <v>33</v>
      </c>
      <c r="AB27" s="43">
        <v>9</v>
      </c>
      <c r="AC27" s="43">
        <v>10</v>
      </c>
      <c r="AD27" s="44">
        <f>Tableau33[[#This Row],[Nb vehicule résultat]]-Tableau33[[#This Row],[Nb vehicule min]]</f>
        <v>1</v>
      </c>
      <c r="AE27" s="43">
        <v>10</v>
      </c>
      <c r="AL27" s="43" t="s">
        <v>32</v>
      </c>
      <c r="AM27" s="43">
        <v>10</v>
      </c>
      <c r="AN27" s="43">
        <v>11</v>
      </c>
      <c r="AO27" s="45">
        <f>Tableau34[[#This Row],[Nb vehicule résultat]]-Tableau34[[#This Row],[Nb vehicule min]]</f>
        <v>1</v>
      </c>
      <c r="AP27" s="43">
        <v>10</v>
      </c>
    </row>
    <row r="28" spans="1:42" x14ac:dyDescent="0.25">
      <c r="A28" s="29" t="s">
        <v>16</v>
      </c>
      <c r="B28" s="29">
        <v>5</v>
      </c>
      <c r="C28" s="29">
        <v>7</v>
      </c>
      <c r="D28" s="30">
        <f>Tableau30[[#This Row],[Nb vehicule résultat]]-Tableau30[[#This Row],[Nb vehicule min]]</f>
        <v>2</v>
      </c>
      <c r="E28" s="29">
        <v>1</v>
      </c>
      <c r="I28" s="29" t="s">
        <v>27</v>
      </c>
      <c r="J28" s="29">
        <v>7</v>
      </c>
      <c r="K28" s="29">
        <v>9</v>
      </c>
      <c r="L28" s="29">
        <f>Tableau31[[#This Row],[Nb vehicule résultat]]-Tableau31[[#This Row],[Nb vehicule min]]</f>
        <v>2</v>
      </c>
      <c r="M28" s="29">
        <v>1</v>
      </c>
      <c r="Q28" s="43" t="s">
        <v>34</v>
      </c>
      <c r="R28" s="43">
        <v>9</v>
      </c>
      <c r="S28" s="43">
        <v>11</v>
      </c>
      <c r="T28" s="45">
        <f>Tableau32[[#This Row],[Nb vehicule résultat]]-Tableau32[[#This Row],[Nb vehicule min]]</f>
        <v>2</v>
      </c>
      <c r="U28" s="43">
        <v>10</v>
      </c>
      <c r="AA28" s="43" t="s">
        <v>36</v>
      </c>
      <c r="AB28" s="43">
        <v>10</v>
      </c>
      <c r="AC28" s="43">
        <v>11</v>
      </c>
      <c r="AD28" s="45">
        <f>Tableau33[[#This Row],[Nb vehicule résultat]]-Tableau33[[#This Row],[Nb vehicule min]]</f>
        <v>1</v>
      </c>
      <c r="AE28" s="43">
        <v>10</v>
      </c>
      <c r="AL28" s="43" t="s">
        <v>34</v>
      </c>
      <c r="AM28" s="43">
        <v>9</v>
      </c>
      <c r="AN28" s="43">
        <v>10</v>
      </c>
      <c r="AO28" s="45">
        <f>Tableau34[[#This Row],[Nb vehicule résultat]]-Tableau34[[#This Row],[Nb vehicule min]]</f>
        <v>1</v>
      </c>
      <c r="AP28" s="43">
        <v>10</v>
      </c>
    </row>
    <row r="29" spans="1:42" x14ac:dyDescent="0.25">
      <c r="A29" s="29" t="s">
        <v>23</v>
      </c>
      <c r="B29" s="29">
        <v>6</v>
      </c>
      <c r="C29" s="29">
        <v>8</v>
      </c>
      <c r="D29" s="31">
        <f>Tableau30[[#This Row],[Nb vehicule résultat]]-Tableau30[[#This Row],[Nb vehicule min]]</f>
        <v>2</v>
      </c>
      <c r="E29" s="29">
        <v>1</v>
      </c>
      <c r="I29" s="29" t="s">
        <v>28</v>
      </c>
      <c r="J29" s="29">
        <v>9</v>
      </c>
      <c r="K29" s="29">
        <v>11</v>
      </c>
      <c r="L29" s="29">
        <f>Tableau31[[#This Row],[Nb vehicule résultat]]-Tableau31[[#This Row],[Nb vehicule min]]</f>
        <v>2</v>
      </c>
      <c r="M29" s="29">
        <v>1</v>
      </c>
      <c r="Q29" s="43" t="s">
        <v>35</v>
      </c>
      <c r="R29" s="43">
        <v>9</v>
      </c>
      <c r="S29" s="43">
        <v>11</v>
      </c>
      <c r="T29" s="44">
        <f>Tableau32[[#This Row],[Nb vehicule résultat]]-Tableau32[[#This Row],[Nb vehicule min]]</f>
        <v>2</v>
      </c>
      <c r="U29" s="43">
        <v>10</v>
      </c>
      <c r="AA29" s="43" t="s">
        <v>38</v>
      </c>
      <c r="AB29" s="43">
        <v>10</v>
      </c>
      <c r="AC29" s="43">
        <v>11</v>
      </c>
      <c r="AD29" s="45">
        <f>Tableau33[[#This Row],[Nb vehicule résultat]]-Tableau33[[#This Row],[Nb vehicule min]]</f>
        <v>1</v>
      </c>
      <c r="AE29" s="43">
        <v>10</v>
      </c>
      <c r="AL29" s="43" t="s">
        <v>35</v>
      </c>
      <c r="AM29" s="43">
        <v>9</v>
      </c>
      <c r="AN29" s="43">
        <v>10</v>
      </c>
      <c r="AO29" s="44">
        <f>Tableau34[[#This Row],[Nb vehicule résultat]]-Tableau34[[#This Row],[Nb vehicule min]]</f>
        <v>1</v>
      </c>
      <c r="AP29" s="43">
        <v>10</v>
      </c>
    </row>
    <row r="30" spans="1:42" x14ac:dyDescent="0.25">
      <c r="A30" s="29" t="s">
        <v>31</v>
      </c>
      <c r="B30" s="29">
        <v>8</v>
      </c>
      <c r="C30" s="29">
        <v>10</v>
      </c>
      <c r="D30" s="31">
        <f>Tableau30[[#This Row],[Nb vehicule résultat]]-Tableau30[[#This Row],[Nb vehicule min]]</f>
        <v>2</v>
      </c>
      <c r="E30" s="29">
        <v>1</v>
      </c>
      <c r="I30" s="29" t="s">
        <v>36</v>
      </c>
      <c r="J30" s="29">
        <v>10</v>
      </c>
      <c r="K30" s="29">
        <v>12</v>
      </c>
      <c r="L30" s="29">
        <f>Tableau31[[#This Row],[Nb vehicule résultat]]-Tableau31[[#This Row],[Nb vehicule min]]</f>
        <v>2</v>
      </c>
      <c r="M30" s="29">
        <v>1</v>
      </c>
      <c r="Q30" s="43" t="s">
        <v>36</v>
      </c>
      <c r="R30" s="43">
        <v>10</v>
      </c>
      <c r="S30" s="43">
        <v>12</v>
      </c>
      <c r="T30" s="45">
        <f>Tableau32[[#This Row],[Nb vehicule résultat]]-Tableau32[[#This Row],[Nb vehicule min]]</f>
        <v>2</v>
      </c>
      <c r="U30" s="43">
        <v>10</v>
      </c>
      <c r="AA30" s="43" t="s">
        <v>27</v>
      </c>
      <c r="AB30" s="43">
        <v>7</v>
      </c>
      <c r="AC30" s="43">
        <v>9</v>
      </c>
      <c r="AD30" s="44">
        <f>Tableau33[[#This Row],[Nb vehicule résultat]]-Tableau33[[#This Row],[Nb vehicule min]]</f>
        <v>2</v>
      </c>
      <c r="AE30" s="43">
        <v>10</v>
      </c>
      <c r="AL30" s="43" t="s">
        <v>37</v>
      </c>
      <c r="AM30" s="43">
        <v>10</v>
      </c>
      <c r="AN30" s="43">
        <v>11</v>
      </c>
      <c r="AO30" s="44">
        <f>Tableau34[[#This Row],[Nb vehicule résultat]]-Tableau34[[#This Row],[Nb vehicule min]]</f>
        <v>1</v>
      </c>
      <c r="AP30" s="43">
        <v>10</v>
      </c>
    </row>
    <row r="31" spans="1:42" x14ac:dyDescent="0.25">
      <c r="A31" s="29" t="s">
        <v>30</v>
      </c>
      <c r="B31" s="29">
        <v>9</v>
      </c>
      <c r="C31" s="29">
        <v>13</v>
      </c>
      <c r="D31" s="30">
        <f>Tableau30[[#This Row],[Nb vehicule résultat]]-Tableau30[[#This Row],[Nb vehicule min]]</f>
        <v>4</v>
      </c>
      <c r="E31" s="29">
        <v>1</v>
      </c>
      <c r="I31" s="29" t="s">
        <v>35</v>
      </c>
      <c r="J31" s="29">
        <v>9</v>
      </c>
      <c r="K31" s="29">
        <v>12</v>
      </c>
      <c r="L31" s="29">
        <f>Tableau31[[#This Row],[Nb vehicule résultat]]-Tableau31[[#This Row],[Nb vehicule min]]</f>
        <v>3</v>
      </c>
      <c r="M31" s="29">
        <v>1</v>
      </c>
      <c r="Q31" s="43" t="s">
        <v>39</v>
      </c>
      <c r="R31" s="43">
        <v>8</v>
      </c>
      <c r="S31" s="43">
        <v>10</v>
      </c>
      <c r="T31" s="44">
        <f>Tableau32[[#This Row],[Nb vehicule résultat]]-Tableau32[[#This Row],[Nb vehicule min]]</f>
        <v>2</v>
      </c>
      <c r="U31" s="43">
        <v>10</v>
      </c>
      <c r="AA31" s="43" t="s">
        <v>30</v>
      </c>
      <c r="AB31" s="43">
        <v>9</v>
      </c>
      <c r="AC31" s="43">
        <v>11</v>
      </c>
      <c r="AD31" s="45">
        <f>Tableau33[[#This Row],[Nb vehicule résultat]]-Tableau33[[#This Row],[Nb vehicule min]]</f>
        <v>2</v>
      </c>
      <c r="AE31" s="43">
        <v>10</v>
      </c>
      <c r="AL31" s="43" t="s">
        <v>39</v>
      </c>
      <c r="AM31" s="43">
        <v>8</v>
      </c>
      <c r="AN31" s="43">
        <v>10</v>
      </c>
      <c r="AO31" s="44">
        <f>Tableau34[[#This Row],[Nb vehicule résultat]]-Tableau34[[#This Row],[Nb vehicule min]]</f>
        <v>2</v>
      </c>
      <c r="AP31" s="43">
        <v>10</v>
      </c>
    </row>
    <row r="32" spans="1:42" x14ac:dyDescent="0.25">
      <c r="A32" s="29" t="s">
        <v>11</v>
      </c>
      <c r="B32" s="29">
        <v>5</v>
      </c>
      <c r="C32" s="29">
        <v>5</v>
      </c>
      <c r="D32" s="30">
        <f>Tableau30[[#This Row],[Nb vehicule résultat]]-Tableau30[[#This Row],[Nb vehicule min]]</f>
        <v>0</v>
      </c>
      <c r="E32" s="29">
        <v>10</v>
      </c>
      <c r="F32" s="20">
        <f>AVERAGE(D32:D59)</f>
        <v>1.25</v>
      </c>
      <c r="I32" s="29" t="s">
        <v>14</v>
      </c>
      <c r="J32" s="29">
        <v>6</v>
      </c>
      <c r="K32" s="29">
        <v>6</v>
      </c>
      <c r="L32" s="29">
        <f>Tableau31[[#This Row],[Nb vehicule résultat]]-Tableau31[[#This Row],[Nb vehicule min]]</f>
        <v>0</v>
      </c>
      <c r="M32" s="29">
        <v>10</v>
      </c>
      <c r="N32" s="20">
        <f>AVERAGE(L32:L59)</f>
        <v>1.1071428571428572</v>
      </c>
      <c r="Q32" s="43" t="s">
        <v>11</v>
      </c>
      <c r="R32" s="43">
        <v>5</v>
      </c>
      <c r="S32" s="43">
        <v>5</v>
      </c>
      <c r="T32" s="45">
        <f>Tableau32[[#This Row],[Nb vehicule résultat]]-Tableau32[[#This Row],[Nb vehicule min]]</f>
        <v>0</v>
      </c>
      <c r="U32" s="43">
        <v>50</v>
      </c>
      <c r="AA32" s="43" t="s">
        <v>11</v>
      </c>
      <c r="AB32" s="43">
        <v>5</v>
      </c>
      <c r="AC32" s="43">
        <v>5</v>
      </c>
      <c r="AD32" s="45">
        <f>Tableau33[[#This Row],[Nb vehicule résultat]]-Tableau33[[#This Row],[Nb vehicule min]]</f>
        <v>0</v>
      </c>
      <c r="AE32" s="43">
        <v>50</v>
      </c>
      <c r="AL32" s="43" t="s">
        <v>11</v>
      </c>
      <c r="AM32" s="43">
        <v>5</v>
      </c>
      <c r="AN32" s="43">
        <v>5</v>
      </c>
      <c r="AO32" s="45">
        <f>Tableau34[[#This Row],[Nb vehicule résultat]]-Tableau34[[#This Row],[Nb vehicule min]]</f>
        <v>0</v>
      </c>
      <c r="AP32" s="43">
        <v>50</v>
      </c>
    </row>
    <row r="33" spans="1:42" x14ac:dyDescent="0.25">
      <c r="A33" s="29" t="s">
        <v>14</v>
      </c>
      <c r="B33" s="29">
        <v>6</v>
      </c>
      <c r="C33" s="29">
        <v>6</v>
      </c>
      <c r="D33" s="30">
        <f>Tableau30[[#This Row],[Nb vehicule résultat]]-Tableau30[[#This Row],[Nb vehicule min]]</f>
        <v>0</v>
      </c>
      <c r="E33" s="29">
        <v>10</v>
      </c>
      <c r="I33" s="29" t="s">
        <v>17</v>
      </c>
      <c r="J33" s="29">
        <v>5</v>
      </c>
      <c r="K33" s="29">
        <v>5</v>
      </c>
      <c r="L33" s="29">
        <f>Tableau31[[#This Row],[Nb vehicule résultat]]-Tableau31[[#This Row],[Nb vehicule min]]</f>
        <v>0</v>
      </c>
      <c r="M33" s="29">
        <v>10</v>
      </c>
      <c r="Q33" s="43" t="s">
        <v>13</v>
      </c>
      <c r="R33" s="43">
        <v>5</v>
      </c>
      <c r="S33" s="43">
        <v>5</v>
      </c>
      <c r="T33" s="44">
        <f>Tableau32[[#This Row],[Nb vehicule résultat]]-Tableau32[[#This Row],[Nb vehicule min]]</f>
        <v>0</v>
      </c>
      <c r="U33" s="43">
        <v>50</v>
      </c>
      <c r="AA33" s="43" t="s">
        <v>13</v>
      </c>
      <c r="AB33" s="43">
        <v>5</v>
      </c>
      <c r="AC33" s="43">
        <v>5</v>
      </c>
      <c r="AD33" s="44">
        <f>Tableau33[[#This Row],[Nb vehicule résultat]]-Tableau33[[#This Row],[Nb vehicule min]]</f>
        <v>0</v>
      </c>
      <c r="AE33" s="43">
        <v>50</v>
      </c>
      <c r="AL33" s="43" t="s">
        <v>13</v>
      </c>
      <c r="AM33" s="43">
        <v>5</v>
      </c>
      <c r="AN33" s="43">
        <v>5</v>
      </c>
      <c r="AO33" s="44">
        <f>Tableau34[[#This Row],[Nb vehicule résultat]]-Tableau34[[#This Row],[Nb vehicule min]]</f>
        <v>0</v>
      </c>
      <c r="AP33" s="43">
        <v>50</v>
      </c>
    </row>
    <row r="34" spans="1:42" x14ac:dyDescent="0.25">
      <c r="A34" s="29" t="s">
        <v>16</v>
      </c>
      <c r="B34" s="29">
        <v>5</v>
      </c>
      <c r="C34" s="29">
        <v>5</v>
      </c>
      <c r="D34" s="30">
        <f>Tableau30[[#This Row],[Nb vehicule résultat]]-Tableau30[[#This Row],[Nb vehicule min]]</f>
        <v>0</v>
      </c>
      <c r="E34" s="29">
        <v>10</v>
      </c>
      <c r="I34" s="29" t="s">
        <v>25</v>
      </c>
      <c r="J34" s="29">
        <v>7</v>
      </c>
      <c r="K34" s="29">
        <v>7</v>
      </c>
      <c r="L34" s="29">
        <f>Tableau31[[#This Row],[Nb vehicule résultat]]-Tableau31[[#This Row],[Nb vehicule min]]</f>
        <v>0</v>
      </c>
      <c r="M34" s="29">
        <v>10</v>
      </c>
      <c r="Q34" s="43" t="s">
        <v>15</v>
      </c>
      <c r="R34" s="43">
        <v>5</v>
      </c>
      <c r="S34" s="43">
        <v>5</v>
      </c>
      <c r="T34" s="44">
        <f>Tableau32[[#This Row],[Nb vehicule résultat]]-Tableau32[[#This Row],[Nb vehicule min]]</f>
        <v>0</v>
      </c>
      <c r="U34" s="43">
        <v>50</v>
      </c>
      <c r="AA34" s="43" t="s">
        <v>14</v>
      </c>
      <c r="AB34" s="43">
        <v>6</v>
      </c>
      <c r="AC34" s="43">
        <v>6</v>
      </c>
      <c r="AD34" s="45">
        <f>Tableau33[[#This Row],[Nb vehicule résultat]]-Tableau33[[#This Row],[Nb vehicule min]]</f>
        <v>0</v>
      </c>
      <c r="AE34" s="43">
        <v>50</v>
      </c>
      <c r="AL34" s="43" t="s">
        <v>14</v>
      </c>
      <c r="AM34" s="43">
        <v>6</v>
      </c>
      <c r="AN34" s="43">
        <v>6</v>
      </c>
      <c r="AO34" s="45">
        <f>Tableau34[[#This Row],[Nb vehicule résultat]]-Tableau34[[#This Row],[Nb vehicule min]]</f>
        <v>0</v>
      </c>
      <c r="AP34" s="43">
        <v>50</v>
      </c>
    </row>
    <row r="35" spans="1:42" x14ac:dyDescent="0.25">
      <c r="A35" s="29" t="s">
        <v>20</v>
      </c>
      <c r="B35" s="29">
        <v>5</v>
      </c>
      <c r="C35" s="29">
        <v>5</v>
      </c>
      <c r="D35" s="30">
        <f>Tableau30[[#This Row],[Nb vehicule résultat]]-Tableau30[[#This Row],[Nb vehicule min]]</f>
        <v>0</v>
      </c>
      <c r="E35" s="29">
        <v>10</v>
      </c>
      <c r="I35" s="29" t="s">
        <v>26</v>
      </c>
      <c r="J35" s="29">
        <v>7</v>
      </c>
      <c r="K35" s="29">
        <v>7</v>
      </c>
      <c r="L35" s="29">
        <f>Tableau31[[#This Row],[Nb vehicule résultat]]-Tableau31[[#This Row],[Nb vehicule min]]</f>
        <v>0</v>
      </c>
      <c r="M35" s="29">
        <v>10</v>
      </c>
      <c r="Q35" s="43" t="s">
        <v>16</v>
      </c>
      <c r="R35" s="43">
        <v>5</v>
      </c>
      <c r="S35" s="43">
        <v>5</v>
      </c>
      <c r="T35" s="45">
        <f>Tableau32[[#This Row],[Nb vehicule résultat]]-Tableau32[[#This Row],[Nb vehicule min]]</f>
        <v>0</v>
      </c>
      <c r="U35" s="43">
        <v>50</v>
      </c>
      <c r="AA35" s="43" t="s">
        <v>16</v>
      </c>
      <c r="AB35" s="43">
        <v>5</v>
      </c>
      <c r="AC35" s="43">
        <v>5</v>
      </c>
      <c r="AD35" s="45">
        <f>Tableau33[[#This Row],[Nb vehicule résultat]]-Tableau33[[#This Row],[Nb vehicule min]]</f>
        <v>0</v>
      </c>
      <c r="AE35" s="43">
        <v>50</v>
      </c>
      <c r="AL35" s="43" t="s">
        <v>15</v>
      </c>
      <c r="AM35" s="43">
        <v>5</v>
      </c>
      <c r="AN35" s="43">
        <v>5</v>
      </c>
      <c r="AO35" s="44">
        <f>Tableau34[[#This Row],[Nb vehicule résultat]]-Tableau34[[#This Row],[Nb vehicule min]]</f>
        <v>0</v>
      </c>
      <c r="AP35" s="43">
        <v>50</v>
      </c>
    </row>
    <row r="36" spans="1:42" x14ac:dyDescent="0.25">
      <c r="A36" s="29" t="s">
        <v>21</v>
      </c>
      <c r="B36" s="29">
        <v>6</v>
      </c>
      <c r="C36" s="29">
        <v>6</v>
      </c>
      <c r="D36" s="31">
        <f>Tableau30[[#This Row],[Nb vehicule résultat]]-Tableau30[[#This Row],[Nb vehicule min]]</f>
        <v>0</v>
      </c>
      <c r="E36" s="29">
        <v>10</v>
      </c>
      <c r="I36" s="29" t="s">
        <v>28</v>
      </c>
      <c r="J36" s="29">
        <v>9</v>
      </c>
      <c r="K36" s="29">
        <v>9</v>
      </c>
      <c r="L36" s="29">
        <f>Tableau31[[#This Row],[Nb vehicule résultat]]-Tableau31[[#This Row],[Nb vehicule min]]</f>
        <v>0</v>
      </c>
      <c r="M36" s="29">
        <v>10</v>
      </c>
      <c r="Q36" s="43" t="s">
        <v>17</v>
      </c>
      <c r="R36" s="43">
        <v>5</v>
      </c>
      <c r="S36" s="43">
        <v>5</v>
      </c>
      <c r="T36" s="44">
        <f>Tableau32[[#This Row],[Nb vehicule résultat]]-Tableau32[[#This Row],[Nb vehicule min]]</f>
        <v>0</v>
      </c>
      <c r="U36" s="43">
        <v>50</v>
      </c>
      <c r="AA36" s="43" t="s">
        <v>19</v>
      </c>
      <c r="AB36" s="43">
        <v>5</v>
      </c>
      <c r="AC36" s="43">
        <v>5</v>
      </c>
      <c r="AD36" s="44">
        <f>Tableau33[[#This Row],[Nb vehicule résultat]]-Tableau33[[#This Row],[Nb vehicule min]]</f>
        <v>0</v>
      </c>
      <c r="AE36" s="43">
        <v>50</v>
      </c>
      <c r="AL36" s="43" t="s">
        <v>16</v>
      </c>
      <c r="AM36" s="43">
        <v>5</v>
      </c>
      <c r="AN36" s="43">
        <v>5</v>
      </c>
      <c r="AO36" s="45">
        <f>Tableau34[[#This Row],[Nb vehicule résultat]]-Tableau34[[#This Row],[Nb vehicule min]]</f>
        <v>0</v>
      </c>
      <c r="AP36" s="43">
        <v>50</v>
      </c>
    </row>
    <row r="37" spans="1:42" x14ac:dyDescent="0.25">
      <c r="A37" s="29" t="s">
        <v>30</v>
      </c>
      <c r="B37" s="29">
        <v>9</v>
      </c>
      <c r="C37" s="29">
        <v>9</v>
      </c>
      <c r="D37" s="30">
        <f>Tableau30[[#This Row],[Nb vehicule résultat]]-Tableau30[[#This Row],[Nb vehicule min]]</f>
        <v>0</v>
      </c>
      <c r="E37" s="29">
        <v>10</v>
      </c>
      <c r="I37" s="29" t="s">
        <v>38</v>
      </c>
      <c r="J37" s="29">
        <v>10</v>
      </c>
      <c r="K37" s="29">
        <v>10</v>
      </c>
      <c r="L37" s="29">
        <f>Tableau31[[#This Row],[Nb vehicule résultat]]-Tableau31[[#This Row],[Nb vehicule min]]</f>
        <v>0</v>
      </c>
      <c r="M37" s="29">
        <v>10</v>
      </c>
      <c r="Q37" s="43" t="s">
        <v>19</v>
      </c>
      <c r="R37" s="43">
        <v>5</v>
      </c>
      <c r="S37" s="43">
        <v>5</v>
      </c>
      <c r="T37" s="44">
        <f>Tableau32[[#This Row],[Nb vehicule résultat]]-Tableau32[[#This Row],[Nb vehicule min]]</f>
        <v>0</v>
      </c>
      <c r="U37" s="43">
        <v>50</v>
      </c>
      <c r="AA37" s="43" t="s">
        <v>20</v>
      </c>
      <c r="AB37" s="43">
        <v>5</v>
      </c>
      <c r="AC37" s="43">
        <v>5</v>
      </c>
      <c r="AD37" s="45">
        <f>Tableau33[[#This Row],[Nb vehicule résultat]]-Tableau33[[#This Row],[Nb vehicule min]]</f>
        <v>0</v>
      </c>
      <c r="AE37" s="43">
        <v>50</v>
      </c>
      <c r="AL37" s="43" t="s">
        <v>17</v>
      </c>
      <c r="AM37" s="43">
        <v>5</v>
      </c>
      <c r="AN37" s="43">
        <v>5</v>
      </c>
      <c r="AO37" s="44">
        <f>Tableau34[[#This Row],[Nb vehicule résultat]]-Tableau34[[#This Row],[Nb vehicule min]]</f>
        <v>0</v>
      </c>
      <c r="AP37" s="43">
        <v>50</v>
      </c>
    </row>
    <row r="38" spans="1:42" x14ac:dyDescent="0.25">
      <c r="A38" s="29" t="s">
        <v>38</v>
      </c>
      <c r="B38" s="29">
        <v>10</v>
      </c>
      <c r="C38" s="29">
        <v>10</v>
      </c>
      <c r="D38" s="30">
        <f>Tableau30[[#This Row],[Nb vehicule résultat]]-Tableau30[[#This Row],[Nb vehicule min]]</f>
        <v>0</v>
      </c>
      <c r="E38" s="29">
        <v>10</v>
      </c>
      <c r="I38" s="29" t="s">
        <v>11</v>
      </c>
      <c r="J38" s="29">
        <v>5</v>
      </c>
      <c r="K38" s="29">
        <v>6</v>
      </c>
      <c r="L38" s="29">
        <f>Tableau31[[#This Row],[Nb vehicule résultat]]-Tableau31[[#This Row],[Nb vehicule min]]</f>
        <v>1</v>
      </c>
      <c r="M38" s="29">
        <v>10</v>
      </c>
      <c r="Q38" s="43" t="s">
        <v>20</v>
      </c>
      <c r="R38" s="43">
        <v>5</v>
      </c>
      <c r="S38" s="43">
        <v>5</v>
      </c>
      <c r="T38" s="45">
        <f>Tableau32[[#This Row],[Nb vehicule résultat]]-Tableau32[[#This Row],[Nb vehicule min]]</f>
        <v>0</v>
      </c>
      <c r="U38" s="43">
        <v>50</v>
      </c>
      <c r="AA38" s="43" t="s">
        <v>21</v>
      </c>
      <c r="AB38" s="43">
        <v>6</v>
      </c>
      <c r="AC38" s="43">
        <v>6</v>
      </c>
      <c r="AD38" s="44">
        <f>Tableau33[[#This Row],[Nb vehicule résultat]]-Tableau33[[#This Row],[Nb vehicule min]]</f>
        <v>0</v>
      </c>
      <c r="AE38" s="43">
        <v>50</v>
      </c>
      <c r="AL38" s="43" t="s">
        <v>18</v>
      </c>
      <c r="AM38" s="43">
        <v>6</v>
      </c>
      <c r="AN38" s="43">
        <v>6</v>
      </c>
      <c r="AO38" s="45">
        <f>Tableau34[[#This Row],[Nb vehicule résultat]]-Tableau34[[#This Row],[Nb vehicule min]]</f>
        <v>0</v>
      </c>
      <c r="AP38" s="43">
        <v>50</v>
      </c>
    </row>
    <row r="39" spans="1:42" x14ac:dyDescent="0.25">
      <c r="A39" s="29" t="s">
        <v>39</v>
      </c>
      <c r="B39" s="29">
        <v>8</v>
      </c>
      <c r="C39" s="29">
        <v>8</v>
      </c>
      <c r="D39" s="31">
        <f>Tableau30[[#This Row],[Nb vehicule résultat]]-Tableau30[[#This Row],[Nb vehicule min]]</f>
        <v>0</v>
      </c>
      <c r="E39" s="29">
        <v>10</v>
      </c>
      <c r="I39" s="29" t="s">
        <v>13</v>
      </c>
      <c r="J39" s="29">
        <v>5</v>
      </c>
      <c r="K39" s="29">
        <v>6</v>
      </c>
      <c r="L39" s="29">
        <f>Tableau31[[#This Row],[Nb vehicule résultat]]-Tableau31[[#This Row],[Nb vehicule min]]</f>
        <v>1</v>
      </c>
      <c r="M39" s="29">
        <v>10</v>
      </c>
      <c r="Q39" s="43" t="s">
        <v>21</v>
      </c>
      <c r="R39" s="43">
        <v>6</v>
      </c>
      <c r="S39" s="43">
        <v>6</v>
      </c>
      <c r="T39" s="44">
        <f>Tableau32[[#This Row],[Nb vehicule résultat]]-Tableau32[[#This Row],[Nb vehicule min]]</f>
        <v>0</v>
      </c>
      <c r="U39" s="43">
        <v>50</v>
      </c>
      <c r="AA39" s="43" t="s">
        <v>22</v>
      </c>
      <c r="AB39" s="43">
        <v>6</v>
      </c>
      <c r="AC39" s="43">
        <v>6</v>
      </c>
      <c r="AD39" s="45">
        <f>Tableau33[[#This Row],[Nb vehicule résultat]]-Tableau33[[#This Row],[Nb vehicule min]]</f>
        <v>0</v>
      </c>
      <c r="AE39" s="43">
        <v>50</v>
      </c>
      <c r="AL39" s="43" t="s">
        <v>20</v>
      </c>
      <c r="AM39" s="43">
        <v>5</v>
      </c>
      <c r="AN39" s="43">
        <v>5</v>
      </c>
      <c r="AO39" s="45">
        <f>Tableau34[[#This Row],[Nb vehicule résultat]]-Tableau34[[#This Row],[Nb vehicule min]]</f>
        <v>0</v>
      </c>
      <c r="AP39" s="43">
        <v>50</v>
      </c>
    </row>
    <row r="40" spans="1:42" x14ac:dyDescent="0.25">
      <c r="A40" s="29" t="s">
        <v>13</v>
      </c>
      <c r="B40" s="29">
        <v>5</v>
      </c>
      <c r="C40" s="29">
        <v>6</v>
      </c>
      <c r="D40" s="31">
        <f>Tableau30[[#This Row],[Nb vehicule résultat]]-Tableau30[[#This Row],[Nb vehicule min]]</f>
        <v>1</v>
      </c>
      <c r="E40" s="29">
        <v>10</v>
      </c>
      <c r="I40" s="29" t="s">
        <v>16</v>
      </c>
      <c r="J40" s="29">
        <v>5</v>
      </c>
      <c r="K40" s="29">
        <v>6</v>
      </c>
      <c r="L40" s="29">
        <f>Tableau31[[#This Row],[Nb vehicule résultat]]-Tableau31[[#This Row],[Nb vehicule min]]</f>
        <v>1</v>
      </c>
      <c r="M40" s="29">
        <v>10</v>
      </c>
      <c r="Q40" s="43" t="s">
        <v>22</v>
      </c>
      <c r="R40" s="43">
        <v>6</v>
      </c>
      <c r="S40" s="43">
        <v>6</v>
      </c>
      <c r="T40" s="45">
        <f>Tableau32[[#This Row],[Nb vehicule résultat]]-Tableau32[[#This Row],[Nb vehicule min]]</f>
        <v>0</v>
      </c>
      <c r="U40" s="43">
        <v>50</v>
      </c>
      <c r="AA40" s="43" t="s">
        <v>23</v>
      </c>
      <c r="AB40" s="43">
        <v>6</v>
      </c>
      <c r="AC40" s="43">
        <v>6</v>
      </c>
      <c r="AD40" s="44">
        <f>Tableau33[[#This Row],[Nb vehicule résultat]]-Tableau33[[#This Row],[Nb vehicule min]]</f>
        <v>0</v>
      </c>
      <c r="AE40" s="43">
        <v>50</v>
      </c>
      <c r="AL40" s="43" t="s">
        <v>22</v>
      </c>
      <c r="AM40" s="43">
        <v>6</v>
      </c>
      <c r="AN40" s="43">
        <v>6</v>
      </c>
      <c r="AO40" s="45">
        <f>Tableau34[[#This Row],[Nb vehicule résultat]]-Tableau34[[#This Row],[Nb vehicule min]]</f>
        <v>0</v>
      </c>
      <c r="AP40" s="43">
        <v>50</v>
      </c>
    </row>
    <row r="41" spans="1:42" x14ac:dyDescent="0.25">
      <c r="A41" s="29" t="s">
        <v>18</v>
      </c>
      <c r="B41" s="29">
        <v>6</v>
      </c>
      <c r="C41" s="29">
        <v>7</v>
      </c>
      <c r="D41" s="30">
        <f>Tableau30[[#This Row],[Nb vehicule résultat]]-Tableau30[[#This Row],[Nb vehicule min]]</f>
        <v>1</v>
      </c>
      <c r="E41" s="29">
        <v>10</v>
      </c>
      <c r="I41" s="29" t="s">
        <v>19</v>
      </c>
      <c r="J41" s="29">
        <v>5</v>
      </c>
      <c r="K41" s="29">
        <v>6</v>
      </c>
      <c r="L41" s="29">
        <f>Tableau31[[#This Row],[Nb vehicule résultat]]-Tableau31[[#This Row],[Nb vehicule min]]</f>
        <v>1</v>
      </c>
      <c r="M41" s="29">
        <v>10</v>
      </c>
      <c r="Q41" s="43" t="s">
        <v>24</v>
      </c>
      <c r="R41" s="43">
        <v>7</v>
      </c>
      <c r="S41" s="43">
        <v>7</v>
      </c>
      <c r="T41" s="45">
        <f>Tableau32[[#This Row],[Nb vehicule résultat]]-Tableau32[[#This Row],[Nb vehicule min]]</f>
        <v>0</v>
      </c>
      <c r="U41" s="43">
        <v>50</v>
      </c>
      <c r="AA41" s="43" t="s">
        <v>24</v>
      </c>
      <c r="AB41" s="43">
        <v>7</v>
      </c>
      <c r="AC41" s="43">
        <v>7</v>
      </c>
      <c r="AD41" s="45">
        <f>Tableau33[[#This Row],[Nb vehicule résultat]]-Tableau33[[#This Row],[Nb vehicule min]]</f>
        <v>0</v>
      </c>
      <c r="AE41" s="43">
        <v>50</v>
      </c>
      <c r="AL41" s="43" t="s">
        <v>25</v>
      </c>
      <c r="AM41" s="43">
        <v>7</v>
      </c>
      <c r="AN41" s="43">
        <v>7</v>
      </c>
      <c r="AO41" s="44">
        <f>Tableau34[[#This Row],[Nb vehicule résultat]]-Tableau34[[#This Row],[Nb vehicule min]]</f>
        <v>0</v>
      </c>
      <c r="AP41" s="43">
        <v>50</v>
      </c>
    </row>
    <row r="42" spans="1:42" x14ac:dyDescent="0.25">
      <c r="A42" s="29" t="s">
        <v>19</v>
      </c>
      <c r="B42" s="29">
        <v>5</v>
      </c>
      <c r="C42" s="29">
        <v>6</v>
      </c>
      <c r="D42" s="31">
        <f>Tableau30[[#This Row],[Nb vehicule résultat]]-Tableau30[[#This Row],[Nb vehicule min]]</f>
        <v>1</v>
      </c>
      <c r="E42" s="29">
        <v>10</v>
      </c>
      <c r="I42" s="29" t="s">
        <v>21</v>
      </c>
      <c r="J42" s="29">
        <v>6</v>
      </c>
      <c r="K42" s="29">
        <v>7</v>
      </c>
      <c r="L42" s="29">
        <f>Tableau31[[#This Row],[Nb vehicule résultat]]-Tableau31[[#This Row],[Nb vehicule min]]</f>
        <v>1</v>
      </c>
      <c r="M42" s="29">
        <v>10</v>
      </c>
      <c r="Q42" s="43" t="s">
        <v>25</v>
      </c>
      <c r="R42" s="43">
        <v>7</v>
      </c>
      <c r="S42" s="43">
        <v>7</v>
      </c>
      <c r="T42" s="44">
        <f>Tableau32[[#This Row],[Nb vehicule résultat]]-Tableau32[[#This Row],[Nb vehicule min]]</f>
        <v>0</v>
      </c>
      <c r="U42" s="43">
        <v>50</v>
      </c>
      <c r="AA42" s="43" t="s">
        <v>25</v>
      </c>
      <c r="AB42" s="43">
        <v>7</v>
      </c>
      <c r="AC42" s="43">
        <v>7</v>
      </c>
      <c r="AD42" s="44">
        <f>Tableau33[[#This Row],[Nb vehicule résultat]]-Tableau33[[#This Row],[Nb vehicule min]]</f>
        <v>0</v>
      </c>
      <c r="AE42" s="43">
        <v>50</v>
      </c>
      <c r="AL42" s="43" t="s">
        <v>26</v>
      </c>
      <c r="AM42" s="43">
        <v>7</v>
      </c>
      <c r="AN42" s="43">
        <v>7</v>
      </c>
      <c r="AO42" s="45">
        <f>Tableau34[[#This Row],[Nb vehicule résultat]]-Tableau34[[#This Row],[Nb vehicule min]]</f>
        <v>0</v>
      </c>
      <c r="AP42" s="43">
        <v>50</v>
      </c>
    </row>
    <row r="43" spans="1:42" x14ac:dyDescent="0.25">
      <c r="A43" s="29" t="s">
        <v>25</v>
      </c>
      <c r="B43" s="29">
        <v>7</v>
      </c>
      <c r="C43" s="29">
        <v>8</v>
      </c>
      <c r="D43" s="31">
        <f>Tableau30[[#This Row],[Nb vehicule résultat]]-Tableau30[[#This Row],[Nb vehicule min]]</f>
        <v>1</v>
      </c>
      <c r="E43" s="29">
        <v>10</v>
      </c>
      <c r="I43" s="29" t="s">
        <v>22</v>
      </c>
      <c r="J43" s="29">
        <v>6</v>
      </c>
      <c r="K43" s="29">
        <v>7</v>
      </c>
      <c r="L43" s="29">
        <f>Tableau31[[#This Row],[Nb vehicule résultat]]-Tableau31[[#This Row],[Nb vehicule min]]</f>
        <v>1</v>
      </c>
      <c r="M43" s="29">
        <v>10</v>
      </c>
      <c r="Q43" s="43" t="s">
        <v>28</v>
      </c>
      <c r="R43" s="43">
        <v>9</v>
      </c>
      <c r="S43" s="43">
        <v>9</v>
      </c>
      <c r="T43" s="45">
        <f>Tableau32[[#This Row],[Nb vehicule résultat]]-Tableau32[[#This Row],[Nb vehicule min]]</f>
        <v>0</v>
      </c>
      <c r="U43" s="43">
        <v>50</v>
      </c>
      <c r="AA43" s="43" t="s">
        <v>26</v>
      </c>
      <c r="AB43" s="43">
        <v>7</v>
      </c>
      <c r="AC43" s="43">
        <v>7</v>
      </c>
      <c r="AD43" s="45">
        <f>Tableau33[[#This Row],[Nb vehicule résultat]]-Tableau33[[#This Row],[Nb vehicule min]]</f>
        <v>0</v>
      </c>
      <c r="AE43" s="43">
        <v>50</v>
      </c>
      <c r="AL43" s="43" t="s">
        <v>29</v>
      </c>
      <c r="AM43" s="43">
        <v>9</v>
      </c>
      <c r="AN43" s="43">
        <v>9</v>
      </c>
      <c r="AO43" s="44">
        <f>Tableau34[[#This Row],[Nb vehicule résultat]]-Tableau34[[#This Row],[Nb vehicule min]]</f>
        <v>0</v>
      </c>
      <c r="AP43" s="43">
        <v>50</v>
      </c>
    </row>
    <row r="44" spans="1:42" x14ac:dyDescent="0.25">
      <c r="A44" s="29" t="s">
        <v>27</v>
      </c>
      <c r="B44" s="29">
        <v>7</v>
      </c>
      <c r="C44" s="29">
        <v>8</v>
      </c>
      <c r="D44" s="31">
        <f>Tableau30[[#This Row],[Nb vehicule résultat]]-Tableau30[[#This Row],[Nb vehicule min]]</f>
        <v>1</v>
      </c>
      <c r="E44" s="29">
        <v>10</v>
      </c>
      <c r="I44" s="29" t="s">
        <v>23</v>
      </c>
      <c r="J44" s="29">
        <v>6</v>
      </c>
      <c r="K44" s="29">
        <v>7</v>
      </c>
      <c r="L44" s="29">
        <f>Tableau31[[#This Row],[Nb vehicule résultat]]-Tableau31[[#This Row],[Nb vehicule min]]</f>
        <v>1</v>
      </c>
      <c r="M44" s="29">
        <v>10</v>
      </c>
      <c r="Q44" s="43" t="s">
        <v>29</v>
      </c>
      <c r="R44" s="43">
        <v>9</v>
      </c>
      <c r="S44" s="43">
        <v>9</v>
      </c>
      <c r="T44" s="44">
        <f>Tableau32[[#This Row],[Nb vehicule résultat]]-Tableau32[[#This Row],[Nb vehicule min]]</f>
        <v>0</v>
      </c>
      <c r="U44" s="43">
        <v>50</v>
      </c>
      <c r="AA44" s="43" t="s">
        <v>28</v>
      </c>
      <c r="AB44" s="43">
        <v>9</v>
      </c>
      <c r="AC44" s="43">
        <v>9</v>
      </c>
      <c r="AD44" s="45">
        <f>Tableau33[[#This Row],[Nb vehicule résultat]]-Tableau33[[#This Row],[Nb vehicule min]]</f>
        <v>0</v>
      </c>
      <c r="AE44" s="43">
        <v>50</v>
      </c>
      <c r="AL44" s="43" t="s">
        <v>31</v>
      </c>
      <c r="AM44" s="43">
        <v>8</v>
      </c>
      <c r="AN44" s="43">
        <v>8</v>
      </c>
      <c r="AO44" s="44">
        <f>Tableau34[[#This Row],[Nb vehicule résultat]]-Tableau34[[#This Row],[Nb vehicule min]]</f>
        <v>0</v>
      </c>
      <c r="AP44" s="43">
        <v>50</v>
      </c>
    </row>
    <row r="45" spans="1:42" x14ac:dyDescent="0.25">
      <c r="A45" s="29" t="s">
        <v>28</v>
      </c>
      <c r="B45" s="29">
        <v>9</v>
      </c>
      <c r="C45" s="29">
        <v>10</v>
      </c>
      <c r="D45" s="30">
        <f>Tableau30[[#This Row],[Nb vehicule résultat]]-Tableau30[[#This Row],[Nb vehicule min]]</f>
        <v>1</v>
      </c>
      <c r="E45" s="29">
        <v>10</v>
      </c>
      <c r="I45" s="29" t="s">
        <v>27</v>
      </c>
      <c r="J45" s="29">
        <v>7</v>
      </c>
      <c r="K45" s="29">
        <v>8</v>
      </c>
      <c r="L45" s="29">
        <f>Tableau31[[#This Row],[Nb vehicule résultat]]-Tableau31[[#This Row],[Nb vehicule min]]</f>
        <v>1</v>
      </c>
      <c r="M45" s="29">
        <v>10</v>
      </c>
      <c r="Q45" s="43" t="s">
        <v>31</v>
      </c>
      <c r="R45" s="43">
        <v>8</v>
      </c>
      <c r="S45" s="43">
        <v>8</v>
      </c>
      <c r="T45" s="44">
        <f>Tableau32[[#This Row],[Nb vehicule résultat]]-Tableau32[[#This Row],[Nb vehicule min]]</f>
        <v>0</v>
      </c>
      <c r="U45" s="43">
        <v>50</v>
      </c>
      <c r="AA45" s="43" t="s">
        <v>29</v>
      </c>
      <c r="AB45" s="43">
        <v>9</v>
      </c>
      <c r="AC45" s="43">
        <v>9</v>
      </c>
      <c r="AD45" s="44">
        <f>Tableau33[[#This Row],[Nb vehicule résultat]]-Tableau33[[#This Row],[Nb vehicule min]]</f>
        <v>0</v>
      </c>
      <c r="AE45" s="43">
        <v>50</v>
      </c>
      <c r="AL45" s="43" t="s">
        <v>32</v>
      </c>
      <c r="AM45" s="43">
        <v>10</v>
      </c>
      <c r="AN45" s="43">
        <v>10</v>
      </c>
      <c r="AO45" s="45">
        <f>Tableau34[[#This Row],[Nb vehicule résultat]]-Tableau34[[#This Row],[Nb vehicule min]]</f>
        <v>0</v>
      </c>
      <c r="AP45" s="43">
        <v>50</v>
      </c>
    </row>
    <row r="46" spans="1:42" x14ac:dyDescent="0.25">
      <c r="A46" s="29" t="s">
        <v>34</v>
      </c>
      <c r="B46" s="29">
        <v>9</v>
      </c>
      <c r="C46" s="29">
        <v>10</v>
      </c>
      <c r="D46" s="30">
        <f>Tableau30[[#This Row],[Nb vehicule résultat]]-Tableau30[[#This Row],[Nb vehicule min]]</f>
        <v>1</v>
      </c>
      <c r="E46" s="29">
        <v>10</v>
      </c>
      <c r="I46" s="29" t="s">
        <v>29</v>
      </c>
      <c r="J46" s="29">
        <v>9</v>
      </c>
      <c r="K46" s="29">
        <v>10</v>
      </c>
      <c r="L46" s="29">
        <f>Tableau31[[#This Row],[Nb vehicule résultat]]-Tableau31[[#This Row],[Nb vehicule min]]</f>
        <v>1</v>
      </c>
      <c r="M46" s="29">
        <v>10</v>
      </c>
      <c r="Q46" s="43" t="s">
        <v>32</v>
      </c>
      <c r="R46" s="43">
        <v>10</v>
      </c>
      <c r="S46" s="43">
        <v>10</v>
      </c>
      <c r="T46" s="45">
        <f>Tableau32[[#This Row],[Nb vehicule résultat]]-Tableau32[[#This Row],[Nb vehicule min]]</f>
        <v>0</v>
      </c>
      <c r="U46" s="43">
        <v>50</v>
      </c>
      <c r="AA46" s="43" t="s">
        <v>34</v>
      </c>
      <c r="AB46" s="43">
        <v>9</v>
      </c>
      <c r="AC46" s="43">
        <v>9</v>
      </c>
      <c r="AD46" s="45">
        <f>Tableau33[[#This Row],[Nb vehicule résultat]]-Tableau33[[#This Row],[Nb vehicule min]]</f>
        <v>0</v>
      </c>
      <c r="AE46" s="43">
        <v>50</v>
      </c>
      <c r="AL46" s="43" t="s">
        <v>33</v>
      </c>
      <c r="AM46" s="43">
        <v>9</v>
      </c>
      <c r="AN46" s="43">
        <v>9</v>
      </c>
      <c r="AO46" s="44">
        <f>Tableau34[[#This Row],[Nb vehicule résultat]]-Tableau34[[#This Row],[Nb vehicule min]]</f>
        <v>0</v>
      </c>
      <c r="AP46" s="43">
        <v>50</v>
      </c>
    </row>
    <row r="47" spans="1:42" x14ac:dyDescent="0.25">
      <c r="A47" s="29" t="s">
        <v>35</v>
      </c>
      <c r="B47" s="29">
        <v>9</v>
      </c>
      <c r="C47" s="29">
        <v>10</v>
      </c>
      <c r="D47" s="31">
        <f>Tableau30[[#This Row],[Nb vehicule résultat]]-Tableau30[[#This Row],[Nb vehicule min]]</f>
        <v>1</v>
      </c>
      <c r="E47" s="29">
        <v>10</v>
      </c>
      <c r="I47" s="29" t="s">
        <v>32</v>
      </c>
      <c r="J47" s="29">
        <v>10</v>
      </c>
      <c r="K47" s="29">
        <v>11</v>
      </c>
      <c r="L47" s="29">
        <f>Tableau31[[#This Row],[Nb vehicule résultat]]-Tableau31[[#This Row],[Nb vehicule min]]</f>
        <v>1</v>
      </c>
      <c r="M47" s="29">
        <v>10</v>
      </c>
      <c r="Q47" s="43" t="s">
        <v>33</v>
      </c>
      <c r="R47" s="43">
        <v>9</v>
      </c>
      <c r="S47" s="43">
        <v>9</v>
      </c>
      <c r="T47" s="44">
        <f>Tableau32[[#This Row],[Nb vehicule résultat]]-Tableau32[[#This Row],[Nb vehicule min]]</f>
        <v>0</v>
      </c>
      <c r="U47" s="43">
        <v>50</v>
      </c>
      <c r="AA47" s="43" t="s">
        <v>15</v>
      </c>
      <c r="AB47" s="43">
        <v>5</v>
      </c>
      <c r="AC47" s="43">
        <v>6</v>
      </c>
      <c r="AD47" s="44">
        <f>Tableau33[[#This Row],[Nb vehicule résultat]]-Tableau33[[#This Row],[Nb vehicule min]]</f>
        <v>1</v>
      </c>
      <c r="AE47" s="43">
        <v>50</v>
      </c>
      <c r="AL47" s="43" t="s">
        <v>34</v>
      </c>
      <c r="AM47" s="43">
        <v>9</v>
      </c>
      <c r="AN47" s="43">
        <v>9</v>
      </c>
      <c r="AO47" s="45">
        <f>Tableau34[[#This Row],[Nb vehicule résultat]]-Tableau34[[#This Row],[Nb vehicule min]]</f>
        <v>0</v>
      </c>
      <c r="AP47" s="43">
        <v>50</v>
      </c>
    </row>
    <row r="48" spans="1:42" x14ac:dyDescent="0.25">
      <c r="A48" s="29" t="s">
        <v>15</v>
      </c>
      <c r="B48" s="29">
        <v>5</v>
      </c>
      <c r="C48" s="29">
        <v>7</v>
      </c>
      <c r="D48" s="31">
        <f>Tableau30[[#This Row],[Nb vehicule résultat]]-Tableau30[[#This Row],[Nb vehicule min]]</f>
        <v>2</v>
      </c>
      <c r="E48" s="29">
        <v>10</v>
      </c>
      <c r="I48" s="29" t="s">
        <v>33</v>
      </c>
      <c r="J48" s="29">
        <v>9</v>
      </c>
      <c r="K48" s="29">
        <v>10</v>
      </c>
      <c r="L48" s="29">
        <f>Tableau31[[#This Row],[Nb vehicule résultat]]-Tableau31[[#This Row],[Nb vehicule min]]</f>
        <v>1</v>
      </c>
      <c r="M48" s="29">
        <v>10</v>
      </c>
      <c r="Q48" s="43" t="s">
        <v>35</v>
      </c>
      <c r="R48" s="43">
        <v>9</v>
      </c>
      <c r="S48" s="43">
        <v>9</v>
      </c>
      <c r="T48" s="44">
        <f>Tableau32[[#This Row],[Nb vehicule résultat]]-Tableau32[[#This Row],[Nb vehicule min]]</f>
        <v>0</v>
      </c>
      <c r="U48" s="43">
        <v>50</v>
      </c>
      <c r="AA48" s="43" t="s">
        <v>17</v>
      </c>
      <c r="AB48" s="43">
        <v>5</v>
      </c>
      <c r="AC48" s="43">
        <v>6</v>
      </c>
      <c r="AD48" s="44">
        <f>Tableau33[[#This Row],[Nb vehicule résultat]]-Tableau33[[#This Row],[Nb vehicule min]]</f>
        <v>1</v>
      </c>
      <c r="AE48" s="43">
        <v>50</v>
      </c>
      <c r="AL48" s="43" t="s">
        <v>36</v>
      </c>
      <c r="AM48" s="43">
        <v>10</v>
      </c>
      <c r="AN48" s="43">
        <v>10</v>
      </c>
      <c r="AO48" s="45">
        <f>Tableau34[[#This Row],[Nb vehicule résultat]]-Tableau34[[#This Row],[Nb vehicule min]]</f>
        <v>0</v>
      </c>
      <c r="AP48" s="43">
        <v>50</v>
      </c>
    </row>
    <row r="49" spans="1:42" x14ac:dyDescent="0.25">
      <c r="A49" s="29" t="s">
        <v>17</v>
      </c>
      <c r="B49" s="29">
        <v>5</v>
      </c>
      <c r="C49" s="29">
        <v>7</v>
      </c>
      <c r="D49" s="31">
        <f>Tableau30[[#This Row],[Nb vehicule résultat]]-Tableau30[[#This Row],[Nb vehicule min]]</f>
        <v>2</v>
      </c>
      <c r="E49" s="29">
        <v>10</v>
      </c>
      <c r="I49" s="29" t="s">
        <v>34</v>
      </c>
      <c r="J49" s="29">
        <v>9</v>
      </c>
      <c r="K49" s="29">
        <v>10</v>
      </c>
      <c r="L49" s="29">
        <f>Tableau31[[#This Row],[Nb vehicule résultat]]-Tableau31[[#This Row],[Nb vehicule min]]</f>
        <v>1</v>
      </c>
      <c r="M49" s="29">
        <v>10</v>
      </c>
      <c r="Q49" s="43" t="s">
        <v>37</v>
      </c>
      <c r="R49" s="43">
        <v>10</v>
      </c>
      <c r="S49" s="43">
        <v>10</v>
      </c>
      <c r="T49" s="44">
        <f>Tableau32[[#This Row],[Nb vehicule résultat]]-Tableau32[[#This Row],[Nb vehicule min]]</f>
        <v>0</v>
      </c>
      <c r="U49" s="43">
        <v>50</v>
      </c>
      <c r="AA49" s="43" t="s">
        <v>18</v>
      </c>
      <c r="AB49" s="43">
        <v>6</v>
      </c>
      <c r="AC49" s="43">
        <v>7</v>
      </c>
      <c r="AD49" s="45">
        <f>Tableau33[[#This Row],[Nb vehicule résultat]]-Tableau33[[#This Row],[Nb vehicule min]]</f>
        <v>1</v>
      </c>
      <c r="AE49" s="43">
        <v>50</v>
      </c>
      <c r="AL49" s="43" t="s">
        <v>37</v>
      </c>
      <c r="AM49" s="43">
        <v>10</v>
      </c>
      <c r="AN49" s="43">
        <v>10</v>
      </c>
      <c r="AO49" s="44">
        <f>Tableau34[[#This Row],[Nb vehicule résultat]]-Tableau34[[#This Row],[Nb vehicule min]]</f>
        <v>0</v>
      </c>
      <c r="AP49" s="43">
        <v>50</v>
      </c>
    </row>
    <row r="50" spans="1:42" x14ac:dyDescent="0.25">
      <c r="A50" s="29" t="s">
        <v>22</v>
      </c>
      <c r="B50" s="29">
        <v>6</v>
      </c>
      <c r="C50" s="29">
        <v>8</v>
      </c>
      <c r="D50" s="30">
        <f>Tableau30[[#This Row],[Nb vehicule résultat]]-Tableau30[[#This Row],[Nb vehicule min]]</f>
        <v>2</v>
      </c>
      <c r="E50" s="29">
        <v>10</v>
      </c>
      <c r="I50" s="29" t="s">
        <v>35</v>
      </c>
      <c r="J50" s="29">
        <v>9</v>
      </c>
      <c r="K50" s="29">
        <v>10</v>
      </c>
      <c r="L50" s="29">
        <f>Tableau31[[#This Row],[Nb vehicule résultat]]-Tableau31[[#This Row],[Nb vehicule min]]</f>
        <v>1</v>
      </c>
      <c r="M50" s="29">
        <v>10</v>
      </c>
      <c r="Q50" s="43" t="s">
        <v>38</v>
      </c>
      <c r="R50" s="43">
        <v>10</v>
      </c>
      <c r="S50" s="43">
        <v>10</v>
      </c>
      <c r="T50" s="45">
        <f>Tableau32[[#This Row],[Nb vehicule résultat]]-Tableau32[[#This Row],[Nb vehicule min]]</f>
        <v>0</v>
      </c>
      <c r="U50" s="43">
        <v>50</v>
      </c>
      <c r="AA50" s="43" t="s">
        <v>27</v>
      </c>
      <c r="AB50" s="43">
        <v>7</v>
      </c>
      <c r="AC50" s="43">
        <v>8</v>
      </c>
      <c r="AD50" s="44">
        <f>Tableau33[[#This Row],[Nb vehicule résultat]]-Tableau33[[#This Row],[Nb vehicule min]]</f>
        <v>1</v>
      </c>
      <c r="AE50" s="43">
        <v>50</v>
      </c>
      <c r="AL50" s="43" t="s">
        <v>38</v>
      </c>
      <c r="AM50" s="43">
        <v>10</v>
      </c>
      <c r="AN50" s="43">
        <v>10</v>
      </c>
      <c r="AO50" s="45">
        <f>Tableau34[[#This Row],[Nb vehicule résultat]]-Tableau34[[#This Row],[Nb vehicule min]]</f>
        <v>0</v>
      </c>
      <c r="AP50" s="43">
        <v>50</v>
      </c>
    </row>
    <row r="51" spans="1:42" x14ac:dyDescent="0.25">
      <c r="A51" s="29" t="s">
        <v>24</v>
      </c>
      <c r="B51" s="29">
        <v>7</v>
      </c>
      <c r="C51" s="29">
        <v>9</v>
      </c>
      <c r="D51" s="30">
        <f>Tableau30[[#This Row],[Nb vehicule résultat]]-Tableau30[[#This Row],[Nb vehicule min]]</f>
        <v>2</v>
      </c>
      <c r="E51" s="29">
        <v>10</v>
      </c>
      <c r="I51" s="29" t="s">
        <v>15</v>
      </c>
      <c r="J51" s="29">
        <v>5</v>
      </c>
      <c r="K51" s="29">
        <v>7</v>
      </c>
      <c r="L51" s="29">
        <f>Tableau31[[#This Row],[Nb vehicule résultat]]-Tableau31[[#This Row],[Nb vehicule min]]</f>
        <v>2</v>
      </c>
      <c r="M51" s="29">
        <v>10</v>
      </c>
      <c r="Q51" s="43" t="s">
        <v>39</v>
      </c>
      <c r="R51" s="43">
        <v>8</v>
      </c>
      <c r="S51" s="43">
        <v>8</v>
      </c>
      <c r="T51" s="44">
        <f>Tableau32[[#This Row],[Nb vehicule résultat]]-Tableau32[[#This Row],[Nb vehicule min]]</f>
        <v>0</v>
      </c>
      <c r="U51" s="43">
        <v>50</v>
      </c>
      <c r="AA51" s="43" t="s">
        <v>30</v>
      </c>
      <c r="AB51" s="43">
        <v>9</v>
      </c>
      <c r="AC51" s="43">
        <v>10</v>
      </c>
      <c r="AD51" s="45">
        <f>Tableau33[[#This Row],[Nb vehicule résultat]]-Tableau33[[#This Row],[Nb vehicule min]]</f>
        <v>1</v>
      </c>
      <c r="AE51" s="43">
        <v>50</v>
      </c>
      <c r="AL51" s="43" t="s">
        <v>19</v>
      </c>
      <c r="AM51" s="43">
        <v>5</v>
      </c>
      <c r="AN51" s="43">
        <v>6</v>
      </c>
      <c r="AO51" s="44">
        <f>Tableau34[[#This Row],[Nb vehicule résultat]]-Tableau34[[#This Row],[Nb vehicule min]]</f>
        <v>1</v>
      </c>
      <c r="AP51" s="43">
        <v>50</v>
      </c>
    </row>
    <row r="52" spans="1:42" x14ac:dyDescent="0.25">
      <c r="A52" s="29" t="s">
        <v>29</v>
      </c>
      <c r="B52" s="29">
        <v>9</v>
      </c>
      <c r="C52" s="29">
        <v>11</v>
      </c>
      <c r="D52" s="31">
        <f>Tableau30[[#This Row],[Nb vehicule résultat]]-Tableau30[[#This Row],[Nb vehicule min]]</f>
        <v>2</v>
      </c>
      <c r="E52" s="29">
        <v>10</v>
      </c>
      <c r="I52" s="29" t="s">
        <v>18</v>
      </c>
      <c r="J52" s="29">
        <v>6</v>
      </c>
      <c r="K52" s="29">
        <v>8</v>
      </c>
      <c r="L52" s="29">
        <f>Tableau31[[#This Row],[Nb vehicule résultat]]-Tableau31[[#This Row],[Nb vehicule min]]</f>
        <v>2</v>
      </c>
      <c r="M52" s="29">
        <v>10</v>
      </c>
      <c r="Q52" s="43" t="s">
        <v>14</v>
      </c>
      <c r="R52" s="43">
        <v>6</v>
      </c>
      <c r="S52" s="43">
        <v>7</v>
      </c>
      <c r="T52" s="45">
        <f>Tableau32[[#This Row],[Nb vehicule résultat]]-Tableau32[[#This Row],[Nb vehicule min]]</f>
        <v>1</v>
      </c>
      <c r="U52" s="43">
        <v>50</v>
      </c>
      <c r="AA52" s="43" t="s">
        <v>32</v>
      </c>
      <c r="AB52" s="43">
        <v>10</v>
      </c>
      <c r="AC52" s="43">
        <v>11</v>
      </c>
      <c r="AD52" s="45">
        <f>Tableau33[[#This Row],[Nb vehicule résultat]]-Tableau33[[#This Row],[Nb vehicule min]]</f>
        <v>1</v>
      </c>
      <c r="AE52" s="43">
        <v>50</v>
      </c>
      <c r="AL52" s="43" t="s">
        <v>21</v>
      </c>
      <c r="AM52" s="43">
        <v>6</v>
      </c>
      <c r="AN52" s="43">
        <v>7</v>
      </c>
      <c r="AO52" s="44">
        <f>Tableau34[[#This Row],[Nb vehicule résultat]]-Tableau34[[#This Row],[Nb vehicule min]]</f>
        <v>1</v>
      </c>
      <c r="AP52" s="43">
        <v>50</v>
      </c>
    </row>
    <row r="53" spans="1:42" x14ac:dyDescent="0.25">
      <c r="A53" s="29" t="s">
        <v>31</v>
      </c>
      <c r="B53" s="29">
        <v>8</v>
      </c>
      <c r="C53" s="29">
        <v>10</v>
      </c>
      <c r="D53" s="31">
        <f>Tableau30[[#This Row],[Nb vehicule résultat]]-Tableau30[[#This Row],[Nb vehicule min]]</f>
        <v>2</v>
      </c>
      <c r="E53" s="29">
        <v>10</v>
      </c>
      <c r="I53" s="29" t="s">
        <v>20</v>
      </c>
      <c r="J53" s="29">
        <v>5</v>
      </c>
      <c r="K53" s="29">
        <v>7</v>
      </c>
      <c r="L53" s="29">
        <f>Tableau31[[#This Row],[Nb vehicule résultat]]-Tableau31[[#This Row],[Nb vehicule min]]</f>
        <v>2</v>
      </c>
      <c r="M53" s="29">
        <v>10</v>
      </c>
      <c r="Q53" s="43" t="s">
        <v>18</v>
      </c>
      <c r="R53" s="43">
        <v>6</v>
      </c>
      <c r="S53" s="43">
        <v>7</v>
      </c>
      <c r="T53" s="45">
        <f>Tableau32[[#This Row],[Nb vehicule résultat]]-Tableau32[[#This Row],[Nb vehicule min]]</f>
        <v>1</v>
      </c>
      <c r="U53" s="43">
        <v>50</v>
      </c>
      <c r="AA53" s="43" t="s">
        <v>33</v>
      </c>
      <c r="AB53" s="43">
        <v>9</v>
      </c>
      <c r="AC53" s="43">
        <v>10</v>
      </c>
      <c r="AD53" s="44">
        <f>Tableau33[[#This Row],[Nb vehicule résultat]]-Tableau33[[#This Row],[Nb vehicule min]]</f>
        <v>1</v>
      </c>
      <c r="AE53" s="43">
        <v>50</v>
      </c>
      <c r="AL53" s="43" t="s">
        <v>23</v>
      </c>
      <c r="AM53" s="43">
        <v>6</v>
      </c>
      <c r="AN53" s="43">
        <v>7</v>
      </c>
      <c r="AO53" s="44">
        <f>Tableau34[[#This Row],[Nb vehicule résultat]]-Tableau34[[#This Row],[Nb vehicule min]]</f>
        <v>1</v>
      </c>
      <c r="AP53" s="43">
        <v>50</v>
      </c>
    </row>
    <row r="54" spans="1:42" x14ac:dyDescent="0.25">
      <c r="A54" s="29" t="s">
        <v>33</v>
      </c>
      <c r="B54" s="29">
        <v>9</v>
      </c>
      <c r="C54" s="29">
        <v>11</v>
      </c>
      <c r="D54" s="31">
        <f>Tableau30[[#This Row],[Nb vehicule résultat]]-Tableau30[[#This Row],[Nb vehicule min]]</f>
        <v>2</v>
      </c>
      <c r="E54" s="29">
        <v>10</v>
      </c>
      <c r="I54" s="29" t="s">
        <v>24</v>
      </c>
      <c r="J54" s="29">
        <v>7</v>
      </c>
      <c r="K54" s="29">
        <v>9</v>
      </c>
      <c r="L54" s="29">
        <f>Tableau31[[#This Row],[Nb vehicule résultat]]-Tableau31[[#This Row],[Nb vehicule min]]</f>
        <v>2</v>
      </c>
      <c r="M54" s="29">
        <v>10</v>
      </c>
      <c r="Q54" s="43" t="s">
        <v>23</v>
      </c>
      <c r="R54" s="43">
        <v>6</v>
      </c>
      <c r="S54" s="43">
        <v>7</v>
      </c>
      <c r="T54" s="44">
        <f>Tableau32[[#This Row],[Nb vehicule résultat]]-Tableau32[[#This Row],[Nb vehicule min]]</f>
        <v>1</v>
      </c>
      <c r="U54" s="43">
        <v>50</v>
      </c>
      <c r="AA54" s="43" t="s">
        <v>35</v>
      </c>
      <c r="AB54" s="43">
        <v>9</v>
      </c>
      <c r="AC54" s="43">
        <v>10</v>
      </c>
      <c r="AD54" s="44">
        <f>Tableau33[[#This Row],[Nb vehicule résultat]]-Tableau33[[#This Row],[Nb vehicule min]]</f>
        <v>1</v>
      </c>
      <c r="AE54" s="43">
        <v>50</v>
      </c>
      <c r="AL54" s="43" t="s">
        <v>24</v>
      </c>
      <c r="AM54" s="43">
        <v>7</v>
      </c>
      <c r="AN54" s="43">
        <v>8</v>
      </c>
      <c r="AO54" s="45">
        <f>Tableau34[[#This Row],[Nb vehicule résultat]]-Tableau34[[#This Row],[Nb vehicule min]]</f>
        <v>1</v>
      </c>
      <c r="AP54" s="43">
        <v>50</v>
      </c>
    </row>
    <row r="55" spans="1:42" x14ac:dyDescent="0.25">
      <c r="A55" s="29" t="s">
        <v>36</v>
      </c>
      <c r="B55" s="29">
        <v>10</v>
      </c>
      <c r="C55" s="29">
        <v>12</v>
      </c>
      <c r="D55" s="30">
        <f>Tableau30[[#This Row],[Nb vehicule résultat]]-Tableau30[[#This Row],[Nb vehicule min]]</f>
        <v>2</v>
      </c>
      <c r="E55" s="29">
        <v>10</v>
      </c>
      <c r="I55" s="29" t="s">
        <v>30</v>
      </c>
      <c r="J55" s="29">
        <v>9</v>
      </c>
      <c r="K55" s="29">
        <v>11</v>
      </c>
      <c r="L55" s="29">
        <f>Tableau31[[#This Row],[Nb vehicule résultat]]-Tableau31[[#This Row],[Nb vehicule min]]</f>
        <v>2</v>
      </c>
      <c r="M55" s="29">
        <v>10</v>
      </c>
      <c r="Q55" s="43" t="s">
        <v>26</v>
      </c>
      <c r="R55" s="43">
        <v>7</v>
      </c>
      <c r="S55" s="43">
        <v>8</v>
      </c>
      <c r="T55" s="45">
        <f>Tableau32[[#This Row],[Nb vehicule résultat]]-Tableau32[[#This Row],[Nb vehicule min]]</f>
        <v>1</v>
      </c>
      <c r="U55" s="43">
        <v>50</v>
      </c>
      <c r="AA55" s="43" t="s">
        <v>36</v>
      </c>
      <c r="AB55" s="43">
        <v>10</v>
      </c>
      <c r="AC55" s="43">
        <v>11</v>
      </c>
      <c r="AD55" s="45">
        <f>Tableau33[[#This Row],[Nb vehicule résultat]]-Tableau33[[#This Row],[Nb vehicule min]]</f>
        <v>1</v>
      </c>
      <c r="AE55" s="43">
        <v>50</v>
      </c>
      <c r="AL55" s="43" t="s">
        <v>28</v>
      </c>
      <c r="AM55" s="43">
        <v>9</v>
      </c>
      <c r="AN55" s="43">
        <v>10</v>
      </c>
      <c r="AO55" s="45">
        <f>Tableau34[[#This Row],[Nb vehicule résultat]]-Tableau34[[#This Row],[Nb vehicule min]]</f>
        <v>1</v>
      </c>
      <c r="AP55" s="43">
        <v>50</v>
      </c>
    </row>
    <row r="56" spans="1:42" x14ac:dyDescent="0.25">
      <c r="A56" s="29" t="s">
        <v>37</v>
      </c>
      <c r="B56" s="29">
        <v>10</v>
      </c>
      <c r="C56" s="29">
        <v>12</v>
      </c>
      <c r="D56" s="31">
        <f>Tableau30[[#This Row],[Nb vehicule résultat]]-Tableau30[[#This Row],[Nb vehicule min]]</f>
        <v>2</v>
      </c>
      <c r="E56" s="29">
        <v>10</v>
      </c>
      <c r="I56" s="29" t="s">
        <v>31</v>
      </c>
      <c r="J56" s="29">
        <v>8</v>
      </c>
      <c r="K56" s="29">
        <v>10</v>
      </c>
      <c r="L56" s="29">
        <f>Tableau31[[#This Row],[Nb vehicule résultat]]-Tableau31[[#This Row],[Nb vehicule min]]</f>
        <v>2</v>
      </c>
      <c r="M56" s="29">
        <v>10</v>
      </c>
      <c r="Q56" s="43" t="s">
        <v>27</v>
      </c>
      <c r="R56" s="43">
        <v>7</v>
      </c>
      <c r="S56" s="43">
        <v>8</v>
      </c>
      <c r="T56" s="44">
        <f>Tableau32[[#This Row],[Nb vehicule résultat]]-Tableau32[[#This Row],[Nb vehicule min]]</f>
        <v>1</v>
      </c>
      <c r="U56" s="43">
        <v>50</v>
      </c>
      <c r="AA56" s="43" t="s">
        <v>37</v>
      </c>
      <c r="AB56" s="43">
        <v>10</v>
      </c>
      <c r="AC56" s="43">
        <v>11</v>
      </c>
      <c r="AD56" s="44">
        <f>Tableau33[[#This Row],[Nb vehicule résultat]]-Tableau33[[#This Row],[Nb vehicule min]]</f>
        <v>1</v>
      </c>
      <c r="AE56" s="43">
        <v>50</v>
      </c>
      <c r="AL56" s="43" t="s">
        <v>35</v>
      </c>
      <c r="AM56" s="43">
        <v>9</v>
      </c>
      <c r="AN56" s="43">
        <v>10</v>
      </c>
      <c r="AO56" s="44">
        <f>Tableau34[[#This Row],[Nb vehicule résultat]]-Tableau34[[#This Row],[Nb vehicule min]]</f>
        <v>1</v>
      </c>
      <c r="AP56" s="43">
        <v>50</v>
      </c>
    </row>
    <row r="57" spans="1:42" x14ac:dyDescent="0.25">
      <c r="A57" s="29" t="s">
        <v>23</v>
      </c>
      <c r="B57" s="29">
        <v>6</v>
      </c>
      <c r="C57" s="29">
        <v>9</v>
      </c>
      <c r="D57" s="31">
        <f>Tableau30[[#This Row],[Nb vehicule résultat]]-Tableau30[[#This Row],[Nb vehicule min]]</f>
        <v>3</v>
      </c>
      <c r="E57" s="29">
        <v>10</v>
      </c>
      <c r="I57" s="29" t="s">
        <v>36</v>
      </c>
      <c r="J57" s="29">
        <v>10</v>
      </c>
      <c r="K57" s="29">
        <v>12</v>
      </c>
      <c r="L57" s="29">
        <f>Tableau31[[#This Row],[Nb vehicule résultat]]-Tableau31[[#This Row],[Nb vehicule min]]</f>
        <v>2</v>
      </c>
      <c r="M57" s="29">
        <v>10</v>
      </c>
      <c r="Q57" s="43" t="s">
        <v>30</v>
      </c>
      <c r="R57" s="43">
        <v>9</v>
      </c>
      <c r="S57" s="43">
        <v>10</v>
      </c>
      <c r="T57" s="45">
        <f>Tableau32[[#This Row],[Nb vehicule résultat]]-Tableau32[[#This Row],[Nb vehicule min]]</f>
        <v>1</v>
      </c>
      <c r="U57" s="43">
        <v>50</v>
      </c>
      <c r="AA57" s="43" t="s">
        <v>38</v>
      </c>
      <c r="AB57" s="43">
        <v>10</v>
      </c>
      <c r="AC57" s="43">
        <v>11</v>
      </c>
      <c r="AD57" s="45">
        <f>Tableau33[[#This Row],[Nb vehicule résultat]]-Tableau33[[#This Row],[Nb vehicule min]]</f>
        <v>1</v>
      </c>
      <c r="AE57" s="43">
        <v>50</v>
      </c>
      <c r="AL57" s="43" t="s">
        <v>27</v>
      </c>
      <c r="AM57" s="43">
        <v>7</v>
      </c>
      <c r="AN57" s="43">
        <v>9</v>
      </c>
      <c r="AO57" s="44">
        <f>Tableau34[[#This Row],[Nb vehicule résultat]]-Tableau34[[#This Row],[Nb vehicule min]]</f>
        <v>2</v>
      </c>
      <c r="AP57" s="43">
        <v>50</v>
      </c>
    </row>
    <row r="58" spans="1:42" x14ac:dyDescent="0.25">
      <c r="A58" s="29" t="s">
        <v>26</v>
      </c>
      <c r="B58" s="29">
        <v>7</v>
      </c>
      <c r="C58" s="29">
        <v>10</v>
      </c>
      <c r="D58" s="30">
        <f>Tableau30[[#This Row],[Nb vehicule résultat]]-Tableau30[[#This Row],[Nb vehicule min]]</f>
        <v>3</v>
      </c>
      <c r="E58" s="29">
        <v>10</v>
      </c>
      <c r="I58" s="29" t="s">
        <v>37</v>
      </c>
      <c r="J58" s="29">
        <v>10</v>
      </c>
      <c r="K58" s="29">
        <v>12</v>
      </c>
      <c r="L58" s="29">
        <f>Tableau31[[#This Row],[Nb vehicule résultat]]-Tableau31[[#This Row],[Nb vehicule min]]</f>
        <v>2</v>
      </c>
      <c r="M58" s="29">
        <v>10</v>
      </c>
      <c r="Q58" s="43" t="s">
        <v>34</v>
      </c>
      <c r="R58" s="43">
        <v>9</v>
      </c>
      <c r="S58" s="43">
        <v>10</v>
      </c>
      <c r="T58" s="45">
        <f>Tableau32[[#This Row],[Nb vehicule résultat]]-Tableau32[[#This Row],[Nb vehicule min]]</f>
        <v>1</v>
      </c>
      <c r="U58" s="43">
        <v>50</v>
      </c>
      <c r="AA58" s="43" t="s">
        <v>39</v>
      </c>
      <c r="AB58" s="43">
        <v>8</v>
      </c>
      <c r="AC58" s="43">
        <v>9</v>
      </c>
      <c r="AD58" s="44">
        <f>Tableau33[[#This Row],[Nb vehicule résultat]]-Tableau33[[#This Row],[Nb vehicule min]]</f>
        <v>1</v>
      </c>
      <c r="AE58" s="43">
        <v>50</v>
      </c>
      <c r="AL58" s="43" t="s">
        <v>30</v>
      </c>
      <c r="AM58" s="43">
        <v>9</v>
      </c>
      <c r="AN58" s="43">
        <v>11</v>
      </c>
      <c r="AO58" s="45">
        <f>Tableau34[[#This Row],[Nb vehicule résultat]]-Tableau34[[#This Row],[Nb vehicule min]]</f>
        <v>2</v>
      </c>
      <c r="AP58" s="43">
        <v>50</v>
      </c>
    </row>
    <row r="59" spans="1:42" x14ac:dyDescent="0.25">
      <c r="A59" s="29" t="s">
        <v>32</v>
      </c>
      <c r="B59" s="29">
        <v>10</v>
      </c>
      <c r="C59" s="29">
        <v>13</v>
      </c>
      <c r="D59" s="30">
        <f>Tableau30[[#This Row],[Nb vehicule résultat]]-Tableau30[[#This Row],[Nb vehicule min]]</f>
        <v>3</v>
      </c>
      <c r="E59" s="29">
        <v>10</v>
      </c>
      <c r="I59" s="29" t="s">
        <v>39</v>
      </c>
      <c r="J59" s="29">
        <v>8</v>
      </c>
      <c r="K59" s="29">
        <v>10</v>
      </c>
      <c r="L59" s="29">
        <f>Tableau31[[#This Row],[Nb vehicule résultat]]-Tableau31[[#This Row],[Nb vehicule min]]</f>
        <v>2</v>
      </c>
      <c r="M59" s="29">
        <v>10</v>
      </c>
      <c r="Q59" s="43" t="s">
        <v>36</v>
      </c>
      <c r="R59" s="43">
        <v>10</v>
      </c>
      <c r="S59" s="43">
        <v>11</v>
      </c>
      <c r="T59" s="45">
        <f>Tableau32[[#This Row],[Nb vehicule résultat]]-Tableau32[[#This Row],[Nb vehicule min]]</f>
        <v>1</v>
      </c>
      <c r="U59" s="43">
        <v>50</v>
      </c>
      <c r="AA59" s="43" t="s">
        <v>31</v>
      </c>
      <c r="AB59" s="43">
        <v>8</v>
      </c>
      <c r="AC59" s="43">
        <v>10</v>
      </c>
      <c r="AD59" s="44">
        <f>Tableau33[[#This Row],[Nb vehicule résultat]]-Tableau33[[#This Row],[Nb vehicule min]]</f>
        <v>2</v>
      </c>
      <c r="AE59" s="43">
        <v>50</v>
      </c>
      <c r="AL59" s="43" t="s">
        <v>39</v>
      </c>
      <c r="AM59" s="43">
        <v>8</v>
      </c>
      <c r="AN59" s="43">
        <v>10</v>
      </c>
      <c r="AO59" s="44">
        <f>Tableau34[[#This Row],[Nb vehicule résultat]]-Tableau34[[#This Row],[Nb vehicule min]]</f>
        <v>2</v>
      </c>
      <c r="AP59" s="43">
        <v>50</v>
      </c>
    </row>
    <row r="60" spans="1:42" x14ac:dyDescent="0.25">
      <c r="A60" s="29" t="s">
        <v>13</v>
      </c>
      <c r="B60" s="29">
        <v>5</v>
      </c>
      <c r="C60" s="29">
        <v>5</v>
      </c>
      <c r="D60" s="31">
        <f>Tableau30[[#This Row],[Nb vehicule résultat]]-Tableau30[[#This Row],[Nb vehicule min]]</f>
        <v>0</v>
      </c>
      <c r="E60" s="29">
        <v>20</v>
      </c>
      <c r="F60" s="20">
        <f>AVERAGE(D60:D87)</f>
        <v>1.1071428571428572</v>
      </c>
      <c r="I60" s="29" t="s">
        <v>16</v>
      </c>
      <c r="J60" s="29">
        <v>5</v>
      </c>
      <c r="K60" s="29">
        <v>5</v>
      </c>
      <c r="L60" s="29">
        <f>Tableau31[[#This Row],[Nb vehicule résultat]]-Tableau31[[#This Row],[Nb vehicule min]]</f>
        <v>0</v>
      </c>
      <c r="M60" s="29">
        <v>20</v>
      </c>
      <c r="N60" s="20">
        <f>AVERAGE(L60:L87)</f>
        <v>1.0714285714285714</v>
      </c>
      <c r="Q60" s="43" t="s">
        <v>11</v>
      </c>
      <c r="R60" s="43">
        <v>5</v>
      </c>
      <c r="S60" s="43">
        <v>5</v>
      </c>
      <c r="T60" s="45">
        <f>Tableau32[[#This Row],[Nb vehicule résultat]]-Tableau32[[#This Row],[Nb vehicule min]]</f>
        <v>0</v>
      </c>
      <c r="U60" s="43">
        <v>250</v>
      </c>
      <c r="AA60" s="43" t="s">
        <v>11</v>
      </c>
      <c r="AB60" s="43">
        <v>5</v>
      </c>
      <c r="AC60" s="43">
        <v>5</v>
      </c>
      <c r="AD60" s="45">
        <f>Tableau33[[#This Row],[Nb vehicule résultat]]-Tableau33[[#This Row],[Nb vehicule min]]</f>
        <v>0</v>
      </c>
      <c r="AE60" s="43">
        <v>250</v>
      </c>
      <c r="AL60" s="43" t="s">
        <v>11</v>
      </c>
      <c r="AM60" s="43">
        <v>5</v>
      </c>
      <c r="AN60" s="43">
        <v>5</v>
      </c>
      <c r="AO60" s="45">
        <f>Tableau34[[#This Row],[Nb vehicule résultat]]-Tableau34[[#This Row],[Nb vehicule min]]</f>
        <v>0</v>
      </c>
      <c r="AP60" s="43">
        <v>250</v>
      </c>
    </row>
    <row r="61" spans="1:42" x14ac:dyDescent="0.25">
      <c r="A61" s="29" t="s">
        <v>14</v>
      </c>
      <c r="B61" s="29">
        <v>6</v>
      </c>
      <c r="C61" s="29">
        <v>6</v>
      </c>
      <c r="D61" s="30">
        <f>Tableau30[[#This Row],[Nb vehicule résultat]]-Tableau30[[#This Row],[Nb vehicule min]]</f>
        <v>0</v>
      </c>
      <c r="E61" s="29">
        <v>20</v>
      </c>
      <c r="I61" s="29" t="s">
        <v>17</v>
      </c>
      <c r="J61" s="29">
        <v>5</v>
      </c>
      <c r="K61" s="29">
        <v>5</v>
      </c>
      <c r="L61" s="29">
        <f>Tableau31[[#This Row],[Nb vehicule résultat]]-Tableau31[[#This Row],[Nb vehicule min]]</f>
        <v>0</v>
      </c>
      <c r="M61" s="29">
        <v>20</v>
      </c>
      <c r="Q61" s="43" t="s">
        <v>13</v>
      </c>
      <c r="R61" s="43">
        <v>5</v>
      </c>
      <c r="S61" s="43">
        <v>5</v>
      </c>
      <c r="T61" s="44">
        <f>Tableau32[[#This Row],[Nb vehicule résultat]]-Tableau32[[#This Row],[Nb vehicule min]]</f>
        <v>0</v>
      </c>
      <c r="U61" s="43">
        <v>250</v>
      </c>
      <c r="AA61" s="43" t="s">
        <v>13</v>
      </c>
      <c r="AB61" s="43">
        <v>5</v>
      </c>
      <c r="AC61" s="43">
        <v>5</v>
      </c>
      <c r="AD61" s="44">
        <f>Tableau33[[#This Row],[Nb vehicule résultat]]-Tableau33[[#This Row],[Nb vehicule min]]</f>
        <v>0</v>
      </c>
      <c r="AE61" s="43">
        <v>250</v>
      </c>
      <c r="AL61" s="43" t="s">
        <v>13</v>
      </c>
      <c r="AM61" s="43">
        <v>5</v>
      </c>
      <c r="AN61" s="43">
        <v>5</v>
      </c>
      <c r="AO61" s="44">
        <f>Tableau34[[#This Row],[Nb vehicule résultat]]-Tableau34[[#This Row],[Nb vehicule min]]</f>
        <v>0</v>
      </c>
      <c r="AP61" s="43">
        <v>250</v>
      </c>
    </row>
    <row r="62" spans="1:42" x14ac:dyDescent="0.25">
      <c r="A62" s="29" t="s">
        <v>17</v>
      </c>
      <c r="B62" s="29">
        <v>5</v>
      </c>
      <c r="C62" s="29">
        <v>5</v>
      </c>
      <c r="D62" s="31">
        <f>Tableau30[[#This Row],[Nb vehicule résultat]]-Tableau30[[#This Row],[Nb vehicule min]]</f>
        <v>0</v>
      </c>
      <c r="E62" s="29">
        <v>20</v>
      </c>
      <c r="I62" s="29" t="s">
        <v>19</v>
      </c>
      <c r="J62" s="29">
        <v>5</v>
      </c>
      <c r="K62" s="29">
        <v>5</v>
      </c>
      <c r="L62" s="29">
        <f>Tableau31[[#This Row],[Nb vehicule résultat]]-Tableau31[[#This Row],[Nb vehicule min]]</f>
        <v>0</v>
      </c>
      <c r="M62" s="29">
        <v>20</v>
      </c>
      <c r="Q62" s="43" t="s">
        <v>14</v>
      </c>
      <c r="R62" s="43">
        <v>6</v>
      </c>
      <c r="S62" s="43">
        <v>6</v>
      </c>
      <c r="T62" s="45">
        <f>Tableau32[[#This Row],[Nb vehicule résultat]]-Tableau32[[#This Row],[Nb vehicule min]]</f>
        <v>0</v>
      </c>
      <c r="U62" s="43">
        <v>250</v>
      </c>
      <c r="AA62" s="43" t="s">
        <v>14</v>
      </c>
      <c r="AB62" s="43">
        <v>6</v>
      </c>
      <c r="AC62" s="43">
        <v>6</v>
      </c>
      <c r="AD62" s="45">
        <f>Tableau33[[#This Row],[Nb vehicule résultat]]-Tableau33[[#This Row],[Nb vehicule min]]</f>
        <v>0</v>
      </c>
      <c r="AE62" s="43">
        <v>250</v>
      </c>
      <c r="AL62" s="43" t="s">
        <v>14</v>
      </c>
      <c r="AM62" s="43">
        <v>6</v>
      </c>
      <c r="AN62" s="43">
        <v>6</v>
      </c>
      <c r="AO62" s="45">
        <f>Tableau34[[#This Row],[Nb vehicule résultat]]-Tableau34[[#This Row],[Nb vehicule min]]</f>
        <v>0</v>
      </c>
      <c r="AP62" s="43">
        <v>250</v>
      </c>
    </row>
    <row r="63" spans="1:42" x14ac:dyDescent="0.25">
      <c r="A63" s="29" t="s">
        <v>21</v>
      </c>
      <c r="B63" s="29">
        <v>6</v>
      </c>
      <c r="C63" s="29">
        <v>6</v>
      </c>
      <c r="D63" s="31">
        <f>Tableau30[[#This Row],[Nb vehicule résultat]]-Tableau30[[#This Row],[Nb vehicule min]]</f>
        <v>0</v>
      </c>
      <c r="E63" s="29">
        <v>20</v>
      </c>
      <c r="I63" s="29" t="s">
        <v>20</v>
      </c>
      <c r="J63" s="29">
        <v>5</v>
      </c>
      <c r="K63" s="29">
        <v>5</v>
      </c>
      <c r="L63" s="29">
        <f>Tableau31[[#This Row],[Nb vehicule résultat]]-Tableau31[[#This Row],[Nb vehicule min]]</f>
        <v>0</v>
      </c>
      <c r="M63" s="29">
        <v>20</v>
      </c>
      <c r="Q63" s="43" t="s">
        <v>15</v>
      </c>
      <c r="R63" s="43">
        <v>5</v>
      </c>
      <c r="S63" s="43">
        <v>5</v>
      </c>
      <c r="T63" s="44">
        <f>Tableau32[[#This Row],[Nb vehicule résultat]]-Tableau32[[#This Row],[Nb vehicule min]]</f>
        <v>0</v>
      </c>
      <c r="U63" s="43">
        <v>250</v>
      </c>
      <c r="AA63" s="43" t="s">
        <v>15</v>
      </c>
      <c r="AB63" s="43">
        <v>5</v>
      </c>
      <c r="AC63" s="43">
        <v>5</v>
      </c>
      <c r="AD63" s="44">
        <f>Tableau33[[#This Row],[Nb vehicule résultat]]-Tableau33[[#This Row],[Nb vehicule min]]</f>
        <v>0</v>
      </c>
      <c r="AE63" s="43">
        <v>250</v>
      </c>
      <c r="AL63" s="43" t="s">
        <v>15</v>
      </c>
      <c r="AM63" s="43">
        <v>5</v>
      </c>
      <c r="AN63" s="43">
        <v>5</v>
      </c>
      <c r="AO63" s="44">
        <f>Tableau34[[#This Row],[Nb vehicule résultat]]-Tableau34[[#This Row],[Nb vehicule min]]</f>
        <v>0</v>
      </c>
      <c r="AP63" s="43">
        <v>250</v>
      </c>
    </row>
    <row r="64" spans="1:42" x14ac:dyDescent="0.25">
      <c r="A64" s="29" t="s">
        <v>26</v>
      </c>
      <c r="B64" s="29">
        <v>7</v>
      </c>
      <c r="C64" s="29">
        <v>7</v>
      </c>
      <c r="D64" s="30">
        <f>Tableau30[[#This Row],[Nb vehicule résultat]]-Tableau30[[#This Row],[Nb vehicule min]]</f>
        <v>0</v>
      </c>
      <c r="E64" s="29">
        <v>20</v>
      </c>
      <c r="I64" s="29" t="s">
        <v>26</v>
      </c>
      <c r="J64" s="29">
        <v>7</v>
      </c>
      <c r="K64" s="29">
        <v>7</v>
      </c>
      <c r="L64" s="29">
        <f>Tableau31[[#This Row],[Nb vehicule résultat]]-Tableau31[[#This Row],[Nb vehicule min]]</f>
        <v>0</v>
      </c>
      <c r="M64" s="29">
        <v>20</v>
      </c>
      <c r="Q64" s="43" t="s">
        <v>16</v>
      </c>
      <c r="R64" s="43">
        <v>5</v>
      </c>
      <c r="S64" s="43">
        <v>5</v>
      </c>
      <c r="T64" s="45">
        <f>Tableau32[[#This Row],[Nb vehicule résultat]]-Tableau32[[#This Row],[Nb vehicule min]]</f>
        <v>0</v>
      </c>
      <c r="U64" s="43">
        <v>250</v>
      </c>
      <c r="AA64" s="43" t="s">
        <v>16</v>
      </c>
      <c r="AB64" s="43">
        <v>5</v>
      </c>
      <c r="AC64" s="43">
        <v>5</v>
      </c>
      <c r="AD64" s="45">
        <f>Tableau33[[#This Row],[Nb vehicule résultat]]-Tableau33[[#This Row],[Nb vehicule min]]</f>
        <v>0</v>
      </c>
      <c r="AE64" s="43">
        <v>250</v>
      </c>
      <c r="AL64" s="43" t="s">
        <v>16</v>
      </c>
      <c r="AM64" s="43">
        <v>5</v>
      </c>
      <c r="AN64" s="43">
        <v>5</v>
      </c>
      <c r="AO64" s="45">
        <f>Tableau34[[#This Row],[Nb vehicule résultat]]-Tableau34[[#This Row],[Nb vehicule min]]</f>
        <v>0</v>
      </c>
      <c r="AP64" s="43">
        <v>250</v>
      </c>
    </row>
    <row r="65" spans="1:42" x14ac:dyDescent="0.25">
      <c r="A65" s="29" t="s">
        <v>28</v>
      </c>
      <c r="B65" s="29">
        <v>9</v>
      </c>
      <c r="C65" s="29">
        <v>9</v>
      </c>
      <c r="D65" s="30">
        <f>Tableau30[[#This Row],[Nb vehicule résultat]]-Tableau30[[#This Row],[Nb vehicule min]]</f>
        <v>0</v>
      </c>
      <c r="E65" s="29">
        <v>20</v>
      </c>
      <c r="I65" s="29" t="s">
        <v>28</v>
      </c>
      <c r="J65" s="29">
        <v>9</v>
      </c>
      <c r="K65" s="29">
        <v>9</v>
      </c>
      <c r="L65" s="29">
        <f>Tableau31[[#This Row],[Nb vehicule résultat]]-Tableau31[[#This Row],[Nb vehicule min]]</f>
        <v>0</v>
      </c>
      <c r="M65" s="29">
        <v>20</v>
      </c>
      <c r="Q65" s="43" t="s">
        <v>17</v>
      </c>
      <c r="R65" s="43">
        <v>5</v>
      </c>
      <c r="S65" s="43">
        <v>5</v>
      </c>
      <c r="T65" s="44">
        <f>Tableau32[[#This Row],[Nb vehicule résultat]]-Tableau32[[#This Row],[Nb vehicule min]]</f>
        <v>0</v>
      </c>
      <c r="U65" s="43">
        <v>250</v>
      </c>
      <c r="AA65" s="43" t="s">
        <v>17</v>
      </c>
      <c r="AB65" s="43">
        <v>5</v>
      </c>
      <c r="AC65" s="43">
        <v>5</v>
      </c>
      <c r="AD65" s="44">
        <f>Tableau33[[#This Row],[Nb vehicule résultat]]-Tableau33[[#This Row],[Nb vehicule min]]</f>
        <v>0</v>
      </c>
      <c r="AE65" s="43">
        <v>250</v>
      </c>
      <c r="AL65" s="43" t="s">
        <v>17</v>
      </c>
      <c r="AM65" s="43">
        <v>5</v>
      </c>
      <c r="AN65" s="43">
        <v>5</v>
      </c>
      <c r="AO65" s="44">
        <f>Tableau34[[#This Row],[Nb vehicule résultat]]-Tableau34[[#This Row],[Nb vehicule min]]</f>
        <v>0</v>
      </c>
      <c r="AP65" s="43">
        <v>250</v>
      </c>
    </row>
    <row r="66" spans="1:42" x14ac:dyDescent="0.25">
      <c r="A66" s="29" t="s">
        <v>37</v>
      </c>
      <c r="B66" s="29">
        <v>10</v>
      </c>
      <c r="C66" s="29">
        <v>10</v>
      </c>
      <c r="D66" s="31">
        <f>Tableau30[[#This Row],[Nb vehicule résultat]]-Tableau30[[#This Row],[Nb vehicule min]]</f>
        <v>0</v>
      </c>
      <c r="E66" s="29">
        <v>20</v>
      </c>
      <c r="I66" s="29" t="s">
        <v>35</v>
      </c>
      <c r="J66" s="29">
        <v>9</v>
      </c>
      <c r="K66" s="29">
        <v>9</v>
      </c>
      <c r="L66" s="29">
        <f>Tableau31[[#This Row],[Nb vehicule résultat]]-Tableau31[[#This Row],[Nb vehicule min]]</f>
        <v>0</v>
      </c>
      <c r="M66" s="29">
        <v>20</v>
      </c>
      <c r="Q66" s="43" t="s">
        <v>18</v>
      </c>
      <c r="R66" s="43">
        <v>6</v>
      </c>
      <c r="S66" s="43">
        <v>6</v>
      </c>
      <c r="T66" s="45">
        <f>Tableau32[[#This Row],[Nb vehicule résultat]]-Tableau32[[#This Row],[Nb vehicule min]]</f>
        <v>0</v>
      </c>
      <c r="U66" s="43">
        <v>250</v>
      </c>
      <c r="AA66" s="43" t="s">
        <v>19</v>
      </c>
      <c r="AB66" s="43">
        <v>5</v>
      </c>
      <c r="AC66" s="43">
        <v>5</v>
      </c>
      <c r="AD66" s="44">
        <f>Tableau33[[#This Row],[Nb vehicule résultat]]-Tableau33[[#This Row],[Nb vehicule min]]</f>
        <v>0</v>
      </c>
      <c r="AE66" s="43">
        <v>250</v>
      </c>
      <c r="AL66" s="43" t="s">
        <v>20</v>
      </c>
      <c r="AM66" s="43">
        <v>5</v>
      </c>
      <c r="AN66" s="43">
        <v>5</v>
      </c>
      <c r="AO66" s="45">
        <f>Tableau34[[#This Row],[Nb vehicule résultat]]-Tableau34[[#This Row],[Nb vehicule min]]</f>
        <v>0</v>
      </c>
      <c r="AP66" s="43">
        <v>250</v>
      </c>
    </row>
    <row r="67" spans="1:42" x14ac:dyDescent="0.25">
      <c r="A67" s="29" t="s">
        <v>11</v>
      </c>
      <c r="B67" s="29">
        <v>5</v>
      </c>
      <c r="C67" s="29">
        <v>6</v>
      </c>
      <c r="D67" s="30">
        <f>Tableau30[[#This Row],[Nb vehicule résultat]]-Tableau30[[#This Row],[Nb vehicule min]]</f>
        <v>1</v>
      </c>
      <c r="E67" s="29">
        <v>20</v>
      </c>
      <c r="I67" s="29" t="s">
        <v>38</v>
      </c>
      <c r="J67" s="29">
        <v>10</v>
      </c>
      <c r="K67" s="29">
        <v>10</v>
      </c>
      <c r="L67" s="29">
        <f>Tableau31[[#This Row],[Nb vehicule résultat]]-Tableau31[[#This Row],[Nb vehicule min]]</f>
        <v>0</v>
      </c>
      <c r="M67" s="29">
        <v>20</v>
      </c>
      <c r="Q67" s="43" t="s">
        <v>19</v>
      </c>
      <c r="R67" s="43">
        <v>5</v>
      </c>
      <c r="S67" s="43">
        <v>5</v>
      </c>
      <c r="T67" s="44">
        <f>Tableau32[[#This Row],[Nb vehicule résultat]]-Tableau32[[#This Row],[Nb vehicule min]]</f>
        <v>0</v>
      </c>
      <c r="U67" s="43">
        <v>250</v>
      </c>
      <c r="AA67" s="43" t="s">
        <v>21</v>
      </c>
      <c r="AB67" s="43">
        <v>6</v>
      </c>
      <c r="AC67" s="43">
        <v>6</v>
      </c>
      <c r="AD67" s="44">
        <f>Tableau33[[#This Row],[Nb vehicule résultat]]-Tableau33[[#This Row],[Nb vehicule min]]</f>
        <v>0</v>
      </c>
      <c r="AE67" s="43">
        <v>250</v>
      </c>
      <c r="AL67" s="43" t="s">
        <v>21</v>
      </c>
      <c r="AM67" s="43">
        <v>6</v>
      </c>
      <c r="AN67" s="43">
        <v>6</v>
      </c>
      <c r="AO67" s="44">
        <f>Tableau34[[#This Row],[Nb vehicule résultat]]-Tableau34[[#This Row],[Nb vehicule min]]</f>
        <v>0</v>
      </c>
      <c r="AP67" s="43">
        <v>250</v>
      </c>
    </row>
    <row r="68" spans="1:42" x14ac:dyDescent="0.25">
      <c r="A68" s="29" t="s">
        <v>15</v>
      </c>
      <c r="B68" s="29">
        <v>5</v>
      </c>
      <c r="C68" s="29">
        <v>6</v>
      </c>
      <c r="D68" s="31">
        <f>Tableau30[[#This Row],[Nb vehicule résultat]]-Tableau30[[#This Row],[Nb vehicule min]]</f>
        <v>1</v>
      </c>
      <c r="E68" s="29">
        <v>20</v>
      </c>
      <c r="I68" s="29" t="s">
        <v>11</v>
      </c>
      <c r="J68" s="29">
        <v>5</v>
      </c>
      <c r="K68" s="29">
        <v>6</v>
      </c>
      <c r="L68" s="29">
        <f>Tableau31[[#This Row],[Nb vehicule résultat]]-Tableau31[[#This Row],[Nb vehicule min]]</f>
        <v>1</v>
      </c>
      <c r="M68" s="29">
        <v>20</v>
      </c>
      <c r="Q68" s="43" t="s">
        <v>20</v>
      </c>
      <c r="R68" s="43">
        <v>5</v>
      </c>
      <c r="S68" s="43">
        <v>5</v>
      </c>
      <c r="T68" s="45">
        <f>Tableau32[[#This Row],[Nb vehicule résultat]]-Tableau32[[#This Row],[Nb vehicule min]]</f>
        <v>0</v>
      </c>
      <c r="U68" s="43">
        <v>250</v>
      </c>
      <c r="AA68" s="43" t="s">
        <v>24</v>
      </c>
      <c r="AB68" s="43">
        <v>7</v>
      </c>
      <c r="AC68" s="43">
        <v>7</v>
      </c>
      <c r="AD68" s="45">
        <f>Tableau33[[#This Row],[Nb vehicule résultat]]-Tableau33[[#This Row],[Nb vehicule min]]</f>
        <v>0</v>
      </c>
      <c r="AE68" s="43">
        <v>250</v>
      </c>
      <c r="AL68" s="43" t="s">
        <v>22</v>
      </c>
      <c r="AM68" s="43">
        <v>6</v>
      </c>
      <c r="AN68" s="43">
        <v>6</v>
      </c>
      <c r="AO68" s="45">
        <f>Tableau34[[#This Row],[Nb vehicule résultat]]-Tableau34[[#This Row],[Nb vehicule min]]</f>
        <v>0</v>
      </c>
      <c r="AP68" s="43">
        <v>250</v>
      </c>
    </row>
    <row r="69" spans="1:42" x14ac:dyDescent="0.25">
      <c r="A69" s="29" t="s">
        <v>16</v>
      </c>
      <c r="B69" s="29">
        <v>5</v>
      </c>
      <c r="C69" s="29">
        <v>6</v>
      </c>
      <c r="D69" s="30">
        <f>Tableau30[[#This Row],[Nb vehicule résultat]]-Tableau30[[#This Row],[Nb vehicule min]]</f>
        <v>1</v>
      </c>
      <c r="E69" s="29">
        <v>20</v>
      </c>
      <c r="I69" s="29" t="s">
        <v>13</v>
      </c>
      <c r="J69" s="29">
        <v>5</v>
      </c>
      <c r="K69" s="29">
        <v>6</v>
      </c>
      <c r="L69" s="29">
        <f>Tableau31[[#This Row],[Nb vehicule résultat]]-Tableau31[[#This Row],[Nb vehicule min]]</f>
        <v>1</v>
      </c>
      <c r="M69" s="29">
        <v>20</v>
      </c>
      <c r="Q69" s="43" t="s">
        <v>24</v>
      </c>
      <c r="R69" s="43">
        <v>7</v>
      </c>
      <c r="S69" s="43">
        <v>7</v>
      </c>
      <c r="T69" s="45">
        <f>Tableau32[[#This Row],[Nb vehicule résultat]]-Tableau32[[#This Row],[Nb vehicule min]]</f>
        <v>0</v>
      </c>
      <c r="U69" s="43">
        <v>250</v>
      </c>
      <c r="AA69" s="43" t="s">
        <v>25</v>
      </c>
      <c r="AB69" s="43">
        <v>7</v>
      </c>
      <c r="AC69" s="43">
        <v>7</v>
      </c>
      <c r="AD69" s="44">
        <f>Tableau33[[#This Row],[Nb vehicule résultat]]-Tableau33[[#This Row],[Nb vehicule min]]</f>
        <v>0</v>
      </c>
      <c r="AE69" s="43">
        <v>250</v>
      </c>
      <c r="AL69" s="43" t="s">
        <v>23</v>
      </c>
      <c r="AM69" s="43">
        <v>6</v>
      </c>
      <c r="AN69" s="43">
        <v>6</v>
      </c>
      <c r="AO69" s="44">
        <f>Tableau34[[#This Row],[Nb vehicule résultat]]-Tableau34[[#This Row],[Nb vehicule min]]</f>
        <v>0</v>
      </c>
      <c r="AP69" s="43">
        <v>250</v>
      </c>
    </row>
    <row r="70" spans="1:42" x14ac:dyDescent="0.25">
      <c r="A70" s="29" t="s">
        <v>18</v>
      </c>
      <c r="B70" s="29">
        <v>6</v>
      </c>
      <c r="C70" s="29">
        <v>7</v>
      </c>
      <c r="D70" s="30">
        <f>Tableau30[[#This Row],[Nb vehicule résultat]]-Tableau30[[#This Row],[Nb vehicule min]]</f>
        <v>1</v>
      </c>
      <c r="E70" s="29">
        <v>20</v>
      </c>
      <c r="I70" s="29" t="s">
        <v>14</v>
      </c>
      <c r="J70" s="29">
        <v>6</v>
      </c>
      <c r="K70" s="29">
        <v>7</v>
      </c>
      <c r="L70" s="29">
        <f>Tableau31[[#This Row],[Nb vehicule résultat]]-Tableau31[[#This Row],[Nb vehicule min]]</f>
        <v>1</v>
      </c>
      <c r="M70" s="29">
        <v>20</v>
      </c>
      <c r="Q70" s="43" t="s">
        <v>25</v>
      </c>
      <c r="R70" s="43">
        <v>7</v>
      </c>
      <c r="S70" s="43">
        <v>7</v>
      </c>
      <c r="T70" s="44">
        <f>Tableau32[[#This Row],[Nb vehicule résultat]]-Tableau32[[#This Row],[Nb vehicule min]]</f>
        <v>0</v>
      </c>
      <c r="U70" s="43">
        <v>250</v>
      </c>
      <c r="AA70" s="43" t="s">
        <v>33</v>
      </c>
      <c r="AB70" s="43">
        <v>9</v>
      </c>
      <c r="AC70" s="43">
        <v>9</v>
      </c>
      <c r="AD70" s="44">
        <f>Tableau33[[#This Row],[Nb vehicule résultat]]-Tableau33[[#This Row],[Nb vehicule min]]</f>
        <v>0</v>
      </c>
      <c r="AE70" s="43">
        <v>250</v>
      </c>
      <c r="AL70" s="43" t="s">
        <v>24</v>
      </c>
      <c r="AM70" s="43">
        <v>7</v>
      </c>
      <c r="AN70" s="43">
        <v>7</v>
      </c>
      <c r="AO70" s="45">
        <f>Tableau34[[#This Row],[Nb vehicule résultat]]-Tableau34[[#This Row],[Nb vehicule min]]</f>
        <v>0</v>
      </c>
      <c r="AP70" s="43">
        <v>250</v>
      </c>
    </row>
    <row r="71" spans="1:42" x14ac:dyDescent="0.25">
      <c r="A71" s="29" t="s">
        <v>19</v>
      </c>
      <c r="B71" s="29">
        <v>5</v>
      </c>
      <c r="C71" s="29">
        <v>6</v>
      </c>
      <c r="D71" s="31">
        <f>Tableau30[[#This Row],[Nb vehicule résultat]]-Tableau30[[#This Row],[Nb vehicule min]]</f>
        <v>1</v>
      </c>
      <c r="E71" s="29">
        <v>20</v>
      </c>
      <c r="I71" s="29" t="s">
        <v>18</v>
      </c>
      <c r="J71" s="29">
        <v>6</v>
      </c>
      <c r="K71" s="29">
        <v>7</v>
      </c>
      <c r="L71" s="29">
        <f>Tableau31[[#This Row],[Nb vehicule résultat]]-Tableau31[[#This Row],[Nb vehicule min]]</f>
        <v>1</v>
      </c>
      <c r="M71" s="29">
        <v>20</v>
      </c>
      <c r="Q71" s="43" t="s">
        <v>26</v>
      </c>
      <c r="R71" s="43">
        <v>7</v>
      </c>
      <c r="S71" s="43">
        <v>7</v>
      </c>
      <c r="T71" s="45">
        <f>Tableau32[[#This Row],[Nb vehicule résultat]]-Tableau32[[#This Row],[Nb vehicule min]]</f>
        <v>0</v>
      </c>
      <c r="U71" s="43">
        <v>250</v>
      </c>
      <c r="AA71" s="43" t="s">
        <v>36</v>
      </c>
      <c r="AB71" s="43">
        <v>10</v>
      </c>
      <c r="AC71" s="43">
        <v>10</v>
      </c>
      <c r="AD71" s="45">
        <f>Tableau33[[#This Row],[Nb vehicule résultat]]-Tableau33[[#This Row],[Nb vehicule min]]</f>
        <v>0</v>
      </c>
      <c r="AE71" s="43">
        <v>250</v>
      </c>
      <c r="AL71" s="43" t="s">
        <v>25</v>
      </c>
      <c r="AM71" s="43">
        <v>7</v>
      </c>
      <c r="AN71" s="43">
        <v>7</v>
      </c>
      <c r="AO71" s="44">
        <f>Tableau34[[#This Row],[Nb vehicule résultat]]-Tableau34[[#This Row],[Nb vehicule min]]</f>
        <v>0</v>
      </c>
      <c r="AP71" s="43">
        <v>250</v>
      </c>
    </row>
    <row r="72" spans="1:42" x14ac:dyDescent="0.25">
      <c r="A72" s="29" t="s">
        <v>24</v>
      </c>
      <c r="B72" s="29">
        <v>7</v>
      </c>
      <c r="C72" s="29">
        <v>8</v>
      </c>
      <c r="D72" s="30">
        <f>Tableau30[[#This Row],[Nb vehicule résultat]]-Tableau30[[#This Row],[Nb vehicule min]]</f>
        <v>1</v>
      </c>
      <c r="E72" s="29">
        <v>20</v>
      </c>
      <c r="I72" s="29" t="s">
        <v>21</v>
      </c>
      <c r="J72" s="29">
        <v>6</v>
      </c>
      <c r="K72" s="29">
        <v>7</v>
      </c>
      <c r="L72" s="29">
        <f>Tableau31[[#This Row],[Nb vehicule résultat]]-Tableau31[[#This Row],[Nb vehicule min]]</f>
        <v>1</v>
      </c>
      <c r="M72" s="29">
        <v>20</v>
      </c>
      <c r="Q72" s="43" t="s">
        <v>29</v>
      </c>
      <c r="R72" s="43">
        <v>9</v>
      </c>
      <c r="S72" s="43">
        <v>9</v>
      </c>
      <c r="T72" s="44">
        <f>Tableau32[[#This Row],[Nb vehicule résultat]]-Tableau32[[#This Row],[Nb vehicule min]]</f>
        <v>0</v>
      </c>
      <c r="U72" s="43">
        <v>250</v>
      </c>
      <c r="AA72" s="43" t="s">
        <v>37</v>
      </c>
      <c r="AB72" s="43">
        <v>10</v>
      </c>
      <c r="AC72" s="43">
        <v>10</v>
      </c>
      <c r="AD72" s="44">
        <f>Tableau33[[#This Row],[Nb vehicule résultat]]-Tableau33[[#This Row],[Nb vehicule min]]</f>
        <v>0</v>
      </c>
      <c r="AE72" s="43">
        <v>250</v>
      </c>
      <c r="AL72" s="43" t="s">
        <v>28</v>
      </c>
      <c r="AM72" s="43">
        <v>9</v>
      </c>
      <c r="AN72" s="43">
        <v>9</v>
      </c>
      <c r="AO72" s="45">
        <f>Tableau34[[#This Row],[Nb vehicule résultat]]-Tableau34[[#This Row],[Nb vehicule min]]</f>
        <v>0</v>
      </c>
      <c r="AP72" s="43">
        <v>250</v>
      </c>
    </row>
    <row r="73" spans="1:42" x14ac:dyDescent="0.25">
      <c r="A73" s="29" t="s">
        <v>25</v>
      </c>
      <c r="B73" s="29">
        <v>7</v>
      </c>
      <c r="C73" s="29">
        <v>8</v>
      </c>
      <c r="D73" s="31">
        <f>Tableau30[[#This Row],[Nb vehicule résultat]]-Tableau30[[#This Row],[Nb vehicule min]]</f>
        <v>1</v>
      </c>
      <c r="E73" s="29">
        <v>20</v>
      </c>
      <c r="I73" s="29" t="s">
        <v>24</v>
      </c>
      <c r="J73" s="29">
        <v>7</v>
      </c>
      <c r="K73" s="29">
        <v>8</v>
      </c>
      <c r="L73" s="29">
        <f>Tableau31[[#This Row],[Nb vehicule résultat]]-Tableau31[[#This Row],[Nb vehicule min]]</f>
        <v>1</v>
      </c>
      <c r="M73" s="29">
        <v>20</v>
      </c>
      <c r="Q73" s="43" t="s">
        <v>31</v>
      </c>
      <c r="R73" s="43">
        <v>8</v>
      </c>
      <c r="S73" s="43">
        <v>8</v>
      </c>
      <c r="T73" s="44">
        <f>Tableau32[[#This Row],[Nb vehicule résultat]]-Tableau32[[#This Row],[Nb vehicule min]]</f>
        <v>0</v>
      </c>
      <c r="U73" s="43">
        <v>250</v>
      </c>
      <c r="AA73" s="43" t="s">
        <v>38</v>
      </c>
      <c r="AB73" s="43">
        <v>10</v>
      </c>
      <c r="AC73" s="43">
        <v>10</v>
      </c>
      <c r="AD73" s="45">
        <f>Tableau33[[#This Row],[Nb vehicule résultat]]-Tableau33[[#This Row],[Nb vehicule min]]</f>
        <v>0</v>
      </c>
      <c r="AE73" s="43">
        <v>250</v>
      </c>
      <c r="AL73" s="43" t="s">
        <v>29</v>
      </c>
      <c r="AM73" s="43">
        <v>9</v>
      </c>
      <c r="AN73" s="43">
        <v>9</v>
      </c>
      <c r="AO73" s="44">
        <f>Tableau34[[#This Row],[Nb vehicule résultat]]-Tableau34[[#This Row],[Nb vehicule min]]</f>
        <v>0</v>
      </c>
      <c r="AP73" s="43">
        <v>250</v>
      </c>
    </row>
    <row r="74" spans="1:42" x14ac:dyDescent="0.25">
      <c r="A74" s="29" t="s">
        <v>29</v>
      </c>
      <c r="B74" s="29">
        <v>9</v>
      </c>
      <c r="C74" s="29">
        <v>10</v>
      </c>
      <c r="D74" s="31">
        <f>Tableau30[[#This Row],[Nb vehicule résultat]]-Tableau30[[#This Row],[Nb vehicule min]]</f>
        <v>1</v>
      </c>
      <c r="E74" s="29">
        <v>20</v>
      </c>
      <c r="I74" s="29" t="s">
        <v>25</v>
      </c>
      <c r="J74" s="29">
        <v>7</v>
      </c>
      <c r="K74" s="29">
        <v>8</v>
      </c>
      <c r="L74" s="29">
        <f>Tableau31[[#This Row],[Nb vehicule résultat]]-Tableau31[[#This Row],[Nb vehicule min]]</f>
        <v>1</v>
      </c>
      <c r="M74" s="29">
        <v>20</v>
      </c>
      <c r="Q74" s="43" t="s">
        <v>35</v>
      </c>
      <c r="R74" s="43">
        <v>9</v>
      </c>
      <c r="S74" s="43">
        <v>9</v>
      </c>
      <c r="T74" s="44">
        <f>Tableau32[[#This Row],[Nb vehicule résultat]]-Tableau32[[#This Row],[Nb vehicule min]]</f>
        <v>0</v>
      </c>
      <c r="U74" s="43">
        <v>250</v>
      </c>
      <c r="AA74" s="43" t="s">
        <v>18</v>
      </c>
      <c r="AB74" s="43">
        <v>6</v>
      </c>
      <c r="AC74" s="43">
        <v>7</v>
      </c>
      <c r="AD74" s="45">
        <f>Tableau33[[#This Row],[Nb vehicule résultat]]-Tableau33[[#This Row],[Nb vehicule min]]</f>
        <v>1</v>
      </c>
      <c r="AE74" s="43">
        <v>250</v>
      </c>
      <c r="AL74" s="43" t="s">
        <v>31</v>
      </c>
      <c r="AM74" s="43">
        <v>8</v>
      </c>
      <c r="AN74" s="43">
        <v>8</v>
      </c>
      <c r="AO74" s="44">
        <f>Tableau34[[#This Row],[Nb vehicule résultat]]-Tableau34[[#This Row],[Nb vehicule min]]</f>
        <v>0</v>
      </c>
      <c r="AP74" s="43">
        <v>250</v>
      </c>
    </row>
    <row r="75" spans="1:42" x14ac:dyDescent="0.25">
      <c r="A75" s="29" t="s">
        <v>30</v>
      </c>
      <c r="B75" s="29">
        <v>9</v>
      </c>
      <c r="C75" s="29">
        <v>10</v>
      </c>
      <c r="D75" s="30">
        <f>Tableau30[[#This Row],[Nb vehicule résultat]]-Tableau30[[#This Row],[Nb vehicule min]]</f>
        <v>1</v>
      </c>
      <c r="E75" s="29">
        <v>20</v>
      </c>
      <c r="I75" s="29" t="s">
        <v>30</v>
      </c>
      <c r="J75" s="29">
        <v>9</v>
      </c>
      <c r="K75" s="29">
        <v>10</v>
      </c>
      <c r="L75" s="29">
        <f>Tableau31[[#This Row],[Nb vehicule résultat]]-Tableau31[[#This Row],[Nb vehicule min]]</f>
        <v>1</v>
      </c>
      <c r="M75" s="29">
        <v>20</v>
      </c>
      <c r="Q75" s="43" t="s">
        <v>36</v>
      </c>
      <c r="R75" s="43">
        <v>10</v>
      </c>
      <c r="S75" s="43">
        <v>10</v>
      </c>
      <c r="T75" s="45">
        <f>Tableau32[[#This Row],[Nb vehicule résultat]]-Tableau32[[#This Row],[Nb vehicule min]]</f>
        <v>0</v>
      </c>
      <c r="U75" s="43">
        <v>250</v>
      </c>
      <c r="AA75" s="43" t="s">
        <v>20</v>
      </c>
      <c r="AB75" s="43">
        <v>5</v>
      </c>
      <c r="AC75" s="43">
        <v>6</v>
      </c>
      <c r="AD75" s="45">
        <f>Tableau33[[#This Row],[Nb vehicule résultat]]-Tableau33[[#This Row],[Nb vehicule min]]</f>
        <v>1</v>
      </c>
      <c r="AE75" s="43">
        <v>250</v>
      </c>
      <c r="AL75" s="43" t="s">
        <v>32</v>
      </c>
      <c r="AM75" s="43">
        <v>10</v>
      </c>
      <c r="AN75" s="43">
        <v>10</v>
      </c>
      <c r="AO75" s="45">
        <f>Tableau34[[#This Row],[Nb vehicule résultat]]-Tableau34[[#This Row],[Nb vehicule min]]</f>
        <v>0</v>
      </c>
      <c r="AP75" s="43">
        <v>250</v>
      </c>
    </row>
    <row r="76" spans="1:42" x14ac:dyDescent="0.25">
      <c r="A76" s="29" t="s">
        <v>31</v>
      </c>
      <c r="B76" s="29">
        <v>8</v>
      </c>
      <c r="C76" s="29">
        <v>9</v>
      </c>
      <c r="D76" s="31">
        <f>Tableau30[[#This Row],[Nb vehicule résultat]]-Tableau30[[#This Row],[Nb vehicule min]]</f>
        <v>1</v>
      </c>
      <c r="E76" s="29">
        <v>20</v>
      </c>
      <c r="I76" s="29" t="s">
        <v>31</v>
      </c>
      <c r="J76" s="29">
        <v>8</v>
      </c>
      <c r="K76" s="29">
        <v>9</v>
      </c>
      <c r="L76" s="29">
        <f>Tableau31[[#This Row],[Nb vehicule résultat]]-Tableau31[[#This Row],[Nb vehicule min]]</f>
        <v>1</v>
      </c>
      <c r="M76" s="29">
        <v>20</v>
      </c>
      <c r="Q76" s="43" t="s">
        <v>38</v>
      </c>
      <c r="R76" s="43">
        <v>10</v>
      </c>
      <c r="S76" s="43">
        <v>10</v>
      </c>
      <c r="T76" s="45">
        <f>Tableau32[[#This Row],[Nb vehicule résultat]]-Tableau32[[#This Row],[Nb vehicule min]]</f>
        <v>0</v>
      </c>
      <c r="U76" s="43">
        <v>250</v>
      </c>
      <c r="AA76" s="43" t="s">
        <v>22</v>
      </c>
      <c r="AB76" s="43">
        <v>6</v>
      </c>
      <c r="AC76" s="43">
        <v>7</v>
      </c>
      <c r="AD76" s="45">
        <f>Tableau33[[#This Row],[Nb vehicule résultat]]-Tableau33[[#This Row],[Nb vehicule min]]</f>
        <v>1</v>
      </c>
      <c r="AE76" s="43">
        <v>250</v>
      </c>
      <c r="AL76" s="43" t="s">
        <v>35</v>
      </c>
      <c r="AM76" s="43">
        <v>9</v>
      </c>
      <c r="AN76" s="43">
        <v>9</v>
      </c>
      <c r="AO76" s="44">
        <f>Tableau34[[#This Row],[Nb vehicule résultat]]-Tableau34[[#This Row],[Nb vehicule min]]</f>
        <v>0</v>
      </c>
      <c r="AP76" s="43">
        <v>250</v>
      </c>
    </row>
    <row r="77" spans="1:42" x14ac:dyDescent="0.25">
      <c r="A77" s="29" t="s">
        <v>34</v>
      </c>
      <c r="B77" s="29">
        <v>9</v>
      </c>
      <c r="C77" s="29">
        <v>10</v>
      </c>
      <c r="D77" s="30">
        <f>Tableau30[[#This Row],[Nb vehicule résultat]]-Tableau30[[#This Row],[Nb vehicule min]]</f>
        <v>1</v>
      </c>
      <c r="E77" s="29">
        <v>20</v>
      </c>
      <c r="I77" s="29" t="s">
        <v>32</v>
      </c>
      <c r="J77" s="29">
        <v>10</v>
      </c>
      <c r="K77" s="29">
        <v>11</v>
      </c>
      <c r="L77" s="29">
        <f>Tableau31[[#This Row],[Nb vehicule résultat]]-Tableau31[[#This Row],[Nb vehicule min]]</f>
        <v>1</v>
      </c>
      <c r="M77" s="29">
        <v>20</v>
      </c>
      <c r="Q77" s="43" t="s">
        <v>21</v>
      </c>
      <c r="R77" s="43">
        <v>6</v>
      </c>
      <c r="S77" s="43">
        <v>7</v>
      </c>
      <c r="T77" s="44">
        <f>Tableau32[[#This Row],[Nb vehicule résultat]]-Tableau32[[#This Row],[Nb vehicule min]]</f>
        <v>1</v>
      </c>
      <c r="U77" s="43">
        <v>250</v>
      </c>
      <c r="AA77" s="43" t="s">
        <v>23</v>
      </c>
      <c r="AB77" s="43">
        <v>6</v>
      </c>
      <c r="AC77" s="43">
        <v>7</v>
      </c>
      <c r="AD77" s="44">
        <f>Tableau33[[#This Row],[Nb vehicule résultat]]-Tableau33[[#This Row],[Nb vehicule min]]</f>
        <v>1</v>
      </c>
      <c r="AE77" s="43">
        <v>250</v>
      </c>
      <c r="AL77" s="43" t="s">
        <v>36</v>
      </c>
      <c r="AM77" s="43">
        <v>10</v>
      </c>
      <c r="AN77" s="43">
        <v>10</v>
      </c>
      <c r="AO77" s="45">
        <f>Tableau34[[#This Row],[Nb vehicule résultat]]-Tableau34[[#This Row],[Nb vehicule min]]</f>
        <v>0</v>
      </c>
      <c r="AP77" s="43">
        <v>250</v>
      </c>
    </row>
    <row r="78" spans="1:42" x14ac:dyDescent="0.25">
      <c r="A78" s="29" t="s">
        <v>38</v>
      </c>
      <c r="B78" s="29">
        <v>10</v>
      </c>
      <c r="C78" s="29">
        <v>11</v>
      </c>
      <c r="D78" s="30">
        <f>Tableau30[[#This Row],[Nb vehicule résultat]]-Tableau30[[#This Row],[Nb vehicule min]]</f>
        <v>1</v>
      </c>
      <c r="E78" s="29">
        <v>20</v>
      </c>
      <c r="I78" s="29" t="s">
        <v>34</v>
      </c>
      <c r="J78" s="29">
        <v>9</v>
      </c>
      <c r="K78" s="29">
        <v>10</v>
      </c>
      <c r="L78" s="29">
        <f>Tableau31[[#This Row],[Nb vehicule résultat]]-Tableau31[[#This Row],[Nb vehicule min]]</f>
        <v>1</v>
      </c>
      <c r="M78" s="29">
        <v>20</v>
      </c>
      <c r="Q78" s="43" t="s">
        <v>22</v>
      </c>
      <c r="R78" s="43">
        <v>6</v>
      </c>
      <c r="S78" s="43">
        <v>7</v>
      </c>
      <c r="T78" s="45">
        <f>Tableau32[[#This Row],[Nb vehicule résultat]]-Tableau32[[#This Row],[Nb vehicule min]]</f>
        <v>1</v>
      </c>
      <c r="U78" s="43">
        <v>250</v>
      </c>
      <c r="AA78" s="43" t="s">
        <v>26</v>
      </c>
      <c r="AB78" s="43">
        <v>7</v>
      </c>
      <c r="AC78" s="43">
        <v>8</v>
      </c>
      <c r="AD78" s="45">
        <f>Tableau33[[#This Row],[Nb vehicule résultat]]-Tableau33[[#This Row],[Nb vehicule min]]</f>
        <v>1</v>
      </c>
      <c r="AE78" s="43">
        <v>250</v>
      </c>
      <c r="AL78" s="43" t="s">
        <v>37</v>
      </c>
      <c r="AM78" s="43">
        <v>10</v>
      </c>
      <c r="AN78" s="43">
        <v>10</v>
      </c>
      <c r="AO78" s="44">
        <f>Tableau34[[#This Row],[Nb vehicule résultat]]-Tableau34[[#This Row],[Nb vehicule min]]</f>
        <v>0</v>
      </c>
      <c r="AP78" s="43">
        <v>250</v>
      </c>
    </row>
    <row r="79" spans="1:42" x14ac:dyDescent="0.25">
      <c r="A79" s="29" t="s">
        <v>39</v>
      </c>
      <c r="B79" s="29">
        <v>8</v>
      </c>
      <c r="C79" s="29">
        <v>9</v>
      </c>
      <c r="D79" s="31">
        <f>Tableau30[[#This Row],[Nb vehicule résultat]]-Tableau30[[#This Row],[Nb vehicule min]]</f>
        <v>1</v>
      </c>
      <c r="E79" s="29">
        <v>20</v>
      </c>
      <c r="I79" s="29" t="s">
        <v>37</v>
      </c>
      <c r="J79" s="29">
        <v>10</v>
      </c>
      <c r="K79" s="29">
        <v>11</v>
      </c>
      <c r="L79" s="29">
        <f>Tableau31[[#This Row],[Nb vehicule résultat]]-Tableau31[[#This Row],[Nb vehicule min]]</f>
        <v>1</v>
      </c>
      <c r="M79" s="29">
        <v>20</v>
      </c>
      <c r="Q79" s="43" t="s">
        <v>23</v>
      </c>
      <c r="R79" s="43">
        <v>6</v>
      </c>
      <c r="S79" s="43">
        <v>7</v>
      </c>
      <c r="T79" s="44">
        <f>Tableau32[[#This Row],[Nb vehicule résultat]]-Tableau32[[#This Row],[Nb vehicule min]]</f>
        <v>1</v>
      </c>
      <c r="U79" s="43">
        <v>250</v>
      </c>
      <c r="AA79" s="43" t="s">
        <v>27</v>
      </c>
      <c r="AB79" s="43">
        <v>7</v>
      </c>
      <c r="AC79" s="43">
        <v>8</v>
      </c>
      <c r="AD79" s="44">
        <f>Tableau33[[#This Row],[Nb vehicule résultat]]-Tableau33[[#This Row],[Nb vehicule min]]</f>
        <v>1</v>
      </c>
      <c r="AE79" s="43">
        <v>250</v>
      </c>
      <c r="AL79" s="43" t="s">
        <v>38</v>
      </c>
      <c r="AM79" s="43">
        <v>10</v>
      </c>
      <c r="AN79" s="43">
        <v>10</v>
      </c>
      <c r="AO79" s="45">
        <f>Tableau34[[#This Row],[Nb vehicule résultat]]-Tableau34[[#This Row],[Nb vehicule min]]</f>
        <v>0</v>
      </c>
      <c r="AP79" s="43">
        <v>250</v>
      </c>
    </row>
    <row r="80" spans="1:42" x14ac:dyDescent="0.25">
      <c r="A80" s="29" t="s">
        <v>20</v>
      </c>
      <c r="B80" s="29">
        <v>5</v>
      </c>
      <c r="C80" s="29">
        <v>7</v>
      </c>
      <c r="D80" s="30">
        <f>Tableau30[[#This Row],[Nb vehicule résultat]]-Tableau30[[#This Row],[Nb vehicule min]]</f>
        <v>2</v>
      </c>
      <c r="E80" s="29">
        <v>20</v>
      </c>
      <c r="I80" s="29" t="s">
        <v>15</v>
      </c>
      <c r="J80" s="29">
        <v>5</v>
      </c>
      <c r="K80" s="29">
        <v>7</v>
      </c>
      <c r="L80" s="29">
        <f>Tableau31[[#This Row],[Nb vehicule résultat]]-Tableau31[[#This Row],[Nb vehicule min]]</f>
        <v>2</v>
      </c>
      <c r="M80" s="29">
        <v>20</v>
      </c>
      <c r="Q80" s="43" t="s">
        <v>27</v>
      </c>
      <c r="R80" s="43">
        <v>7</v>
      </c>
      <c r="S80" s="43">
        <v>8</v>
      </c>
      <c r="T80" s="44">
        <f>Tableau32[[#This Row],[Nb vehicule résultat]]-Tableau32[[#This Row],[Nb vehicule min]]</f>
        <v>1</v>
      </c>
      <c r="U80" s="43">
        <v>250</v>
      </c>
      <c r="AA80" s="43" t="s">
        <v>28</v>
      </c>
      <c r="AB80" s="43">
        <v>9</v>
      </c>
      <c r="AC80" s="43">
        <v>10</v>
      </c>
      <c r="AD80" s="45">
        <f>Tableau33[[#This Row],[Nb vehicule résultat]]-Tableau33[[#This Row],[Nb vehicule min]]</f>
        <v>1</v>
      </c>
      <c r="AE80" s="43">
        <v>250</v>
      </c>
      <c r="AL80" s="43" t="s">
        <v>39</v>
      </c>
      <c r="AM80" s="43">
        <v>8</v>
      </c>
      <c r="AN80" s="43">
        <v>8</v>
      </c>
      <c r="AO80" s="44">
        <f>Tableau34[[#This Row],[Nb vehicule résultat]]-Tableau34[[#This Row],[Nb vehicule min]]</f>
        <v>0</v>
      </c>
      <c r="AP80" s="43">
        <v>250</v>
      </c>
    </row>
    <row r="81" spans="1:42" x14ac:dyDescent="0.25">
      <c r="A81" s="29" t="s">
        <v>22</v>
      </c>
      <c r="B81" s="29">
        <v>6</v>
      </c>
      <c r="C81" s="29">
        <v>8</v>
      </c>
      <c r="D81" s="30">
        <f>Tableau30[[#This Row],[Nb vehicule résultat]]-Tableau30[[#This Row],[Nb vehicule min]]</f>
        <v>2</v>
      </c>
      <c r="E81" s="29">
        <v>20</v>
      </c>
      <c r="I81" s="29" t="s">
        <v>22</v>
      </c>
      <c r="J81" s="29">
        <v>6</v>
      </c>
      <c r="K81" s="29">
        <v>8</v>
      </c>
      <c r="L81" s="29">
        <f>Tableau31[[#This Row],[Nb vehicule résultat]]-Tableau31[[#This Row],[Nb vehicule min]]</f>
        <v>2</v>
      </c>
      <c r="M81" s="29">
        <v>20</v>
      </c>
      <c r="Q81" s="43" t="s">
        <v>28</v>
      </c>
      <c r="R81" s="43">
        <v>9</v>
      </c>
      <c r="S81" s="43">
        <v>10</v>
      </c>
      <c r="T81" s="45">
        <f>Tableau32[[#This Row],[Nb vehicule résultat]]-Tableau32[[#This Row],[Nb vehicule min]]</f>
        <v>1</v>
      </c>
      <c r="U81" s="43">
        <v>250</v>
      </c>
      <c r="AA81" s="43" t="s">
        <v>29</v>
      </c>
      <c r="AB81" s="43">
        <v>9</v>
      </c>
      <c r="AC81" s="43">
        <v>10</v>
      </c>
      <c r="AD81" s="44">
        <f>Tableau33[[#This Row],[Nb vehicule résultat]]-Tableau33[[#This Row],[Nb vehicule min]]</f>
        <v>1</v>
      </c>
      <c r="AE81" s="43">
        <v>250</v>
      </c>
      <c r="AL81" s="43" t="s">
        <v>18</v>
      </c>
      <c r="AM81" s="43">
        <v>6</v>
      </c>
      <c r="AN81" s="43">
        <v>7</v>
      </c>
      <c r="AO81" s="45">
        <f>Tableau34[[#This Row],[Nb vehicule résultat]]-Tableau34[[#This Row],[Nb vehicule min]]</f>
        <v>1</v>
      </c>
      <c r="AP81" s="43">
        <v>250</v>
      </c>
    </row>
    <row r="82" spans="1:42" x14ac:dyDescent="0.25">
      <c r="A82" s="29" t="s">
        <v>23</v>
      </c>
      <c r="B82" s="29">
        <v>6</v>
      </c>
      <c r="C82" s="29">
        <v>8</v>
      </c>
      <c r="D82" s="31">
        <f>Tableau30[[#This Row],[Nb vehicule résultat]]-Tableau30[[#This Row],[Nb vehicule min]]</f>
        <v>2</v>
      </c>
      <c r="E82" s="29">
        <v>20</v>
      </c>
      <c r="I82" s="29" t="s">
        <v>23</v>
      </c>
      <c r="J82" s="29">
        <v>6</v>
      </c>
      <c r="K82" s="29">
        <v>8</v>
      </c>
      <c r="L82" s="29">
        <f>Tableau31[[#This Row],[Nb vehicule résultat]]-Tableau31[[#This Row],[Nb vehicule min]]</f>
        <v>2</v>
      </c>
      <c r="M82" s="29">
        <v>20</v>
      </c>
      <c r="Q82" s="43" t="s">
        <v>30</v>
      </c>
      <c r="R82" s="43">
        <v>9</v>
      </c>
      <c r="S82" s="43">
        <v>10</v>
      </c>
      <c r="T82" s="45">
        <f>Tableau32[[#This Row],[Nb vehicule résultat]]-Tableau32[[#This Row],[Nb vehicule min]]</f>
        <v>1</v>
      </c>
      <c r="U82" s="43">
        <v>250</v>
      </c>
      <c r="AA82" s="43" t="s">
        <v>30</v>
      </c>
      <c r="AB82" s="43">
        <v>9</v>
      </c>
      <c r="AC82" s="43">
        <v>10</v>
      </c>
      <c r="AD82" s="45">
        <f>Tableau33[[#This Row],[Nb vehicule résultat]]-Tableau33[[#This Row],[Nb vehicule min]]</f>
        <v>1</v>
      </c>
      <c r="AE82" s="43">
        <v>250</v>
      </c>
      <c r="AL82" s="43" t="s">
        <v>19</v>
      </c>
      <c r="AM82" s="43">
        <v>5</v>
      </c>
      <c r="AN82" s="43">
        <v>6</v>
      </c>
      <c r="AO82" s="44">
        <f>Tableau34[[#This Row],[Nb vehicule résultat]]-Tableau34[[#This Row],[Nb vehicule min]]</f>
        <v>1</v>
      </c>
      <c r="AP82" s="43">
        <v>250</v>
      </c>
    </row>
    <row r="83" spans="1:42" x14ac:dyDescent="0.25">
      <c r="A83" s="29" t="s">
        <v>27</v>
      </c>
      <c r="B83" s="29">
        <v>7</v>
      </c>
      <c r="C83" s="29">
        <v>9</v>
      </c>
      <c r="D83" s="31">
        <f>Tableau30[[#This Row],[Nb vehicule résultat]]-Tableau30[[#This Row],[Nb vehicule min]]</f>
        <v>2</v>
      </c>
      <c r="E83" s="29">
        <v>20</v>
      </c>
      <c r="I83" s="29" t="s">
        <v>29</v>
      </c>
      <c r="J83" s="29">
        <v>9</v>
      </c>
      <c r="K83" s="29">
        <v>11</v>
      </c>
      <c r="L83" s="29">
        <f>Tableau31[[#This Row],[Nb vehicule résultat]]-Tableau31[[#This Row],[Nb vehicule min]]</f>
        <v>2</v>
      </c>
      <c r="M83" s="29">
        <v>20</v>
      </c>
      <c r="Q83" s="43" t="s">
        <v>32</v>
      </c>
      <c r="R83" s="43">
        <v>10</v>
      </c>
      <c r="S83" s="43">
        <v>11</v>
      </c>
      <c r="T83" s="45">
        <f>Tableau32[[#This Row],[Nb vehicule résultat]]-Tableau32[[#This Row],[Nb vehicule min]]</f>
        <v>1</v>
      </c>
      <c r="U83" s="43">
        <v>250</v>
      </c>
      <c r="AA83" s="43" t="s">
        <v>31</v>
      </c>
      <c r="AB83" s="43">
        <v>8</v>
      </c>
      <c r="AC83" s="43">
        <v>9</v>
      </c>
      <c r="AD83" s="44">
        <f>Tableau33[[#This Row],[Nb vehicule résultat]]-Tableau33[[#This Row],[Nb vehicule min]]</f>
        <v>1</v>
      </c>
      <c r="AE83" s="43">
        <v>250</v>
      </c>
      <c r="AL83" s="43" t="s">
        <v>26</v>
      </c>
      <c r="AM83" s="43">
        <v>7</v>
      </c>
      <c r="AN83" s="43">
        <v>8</v>
      </c>
      <c r="AO83" s="45">
        <f>Tableau34[[#This Row],[Nb vehicule résultat]]-Tableau34[[#This Row],[Nb vehicule min]]</f>
        <v>1</v>
      </c>
      <c r="AP83" s="43">
        <v>250</v>
      </c>
    </row>
    <row r="84" spans="1:42" x14ac:dyDescent="0.25">
      <c r="A84" s="29" t="s">
        <v>33</v>
      </c>
      <c r="B84" s="29">
        <v>9</v>
      </c>
      <c r="C84" s="29">
        <v>11</v>
      </c>
      <c r="D84" s="31">
        <f>Tableau30[[#This Row],[Nb vehicule résultat]]-Tableau30[[#This Row],[Nb vehicule min]]</f>
        <v>2</v>
      </c>
      <c r="E84" s="29">
        <v>20</v>
      </c>
      <c r="I84" s="29" t="s">
        <v>33</v>
      </c>
      <c r="J84" s="29">
        <v>9</v>
      </c>
      <c r="K84" s="29">
        <v>11</v>
      </c>
      <c r="L84" s="29">
        <f>Tableau31[[#This Row],[Nb vehicule résultat]]-Tableau31[[#This Row],[Nb vehicule min]]</f>
        <v>2</v>
      </c>
      <c r="M84" s="29">
        <v>20</v>
      </c>
      <c r="Q84" s="43" t="s">
        <v>33</v>
      </c>
      <c r="R84" s="43">
        <v>9</v>
      </c>
      <c r="S84" s="43">
        <v>10</v>
      </c>
      <c r="T84" s="44">
        <f>Tableau32[[#This Row],[Nb vehicule résultat]]-Tableau32[[#This Row],[Nb vehicule min]]</f>
        <v>1</v>
      </c>
      <c r="U84" s="43">
        <v>250</v>
      </c>
      <c r="AA84" s="43" t="s">
        <v>32</v>
      </c>
      <c r="AB84" s="43">
        <v>10</v>
      </c>
      <c r="AC84" s="43">
        <v>11</v>
      </c>
      <c r="AD84" s="45">
        <f>Tableau33[[#This Row],[Nb vehicule résultat]]-Tableau33[[#This Row],[Nb vehicule min]]</f>
        <v>1</v>
      </c>
      <c r="AE84" s="43">
        <v>250</v>
      </c>
      <c r="AL84" s="43" t="s">
        <v>27</v>
      </c>
      <c r="AM84" s="43">
        <v>7</v>
      </c>
      <c r="AN84" s="43">
        <v>8</v>
      </c>
      <c r="AO84" s="44">
        <f>Tableau34[[#This Row],[Nb vehicule résultat]]-Tableau34[[#This Row],[Nb vehicule min]]</f>
        <v>1</v>
      </c>
      <c r="AP84" s="43">
        <v>250</v>
      </c>
    </row>
    <row r="85" spans="1:42" x14ac:dyDescent="0.25">
      <c r="A85" s="29" t="s">
        <v>36</v>
      </c>
      <c r="B85" s="29">
        <v>10</v>
      </c>
      <c r="C85" s="29">
        <v>12</v>
      </c>
      <c r="D85" s="30">
        <f>Tableau30[[#This Row],[Nb vehicule résultat]]-Tableau30[[#This Row],[Nb vehicule min]]</f>
        <v>2</v>
      </c>
      <c r="E85" s="29">
        <v>20</v>
      </c>
      <c r="I85" s="29" t="s">
        <v>39</v>
      </c>
      <c r="J85" s="29">
        <v>8</v>
      </c>
      <c r="K85" s="29">
        <v>10</v>
      </c>
      <c r="L85" s="29">
        <f>Tableau31[[#This Row],[Nb vehicule résultat]]-Tableau31[[#This Row],[Nb vehicule min]]</f>
        <v>2</v>
      </c>
      <c r="M85" s="29">
        <v>20</v>
      </c>
      <c r="Q85" s="43" t="s">
        <v>34</v>
      </c>
      <c r="R85" s="43">
        <v>9</v>
      </c>
      <c r="S85" s="43">
        <v>10</v>
      </c>
      <c r="T85" s="45">
        <f>Tableau32[[#This Row],[Nb vehicule résultat]]-Tableau32[[#This Row],[Nb vehicule min]]</f>
        <v>1</v>
      </c>
      <c r="U85" s="43">
        <v>250</v>
      </c>
      <c r="AA85" s="43" t="s">
        <v>34</v>
      </c>
      <c r="AB85" s="43">
        <v>9</v>
      </c>
      <c r="AC85" s="43">
        <v>10</v>
      </c>
      <c r="AD85" s="45">
        <f>Tableau33[[#This Row],[Nb vehicule résultat]]-Tableau33[[#This Row],[Nb vehicule min]]</f>
        <v>1</v>
      </c>
      <c r="AE85" s="43">
        <v>250</v>
      </c>
      <c r="AL85" s="43" t="s">
        <v>30</v>
      </c>
      <c r="AM85" s="43">
        <v>9</v>
      </c>
      <c r="AN85" s="43">
        <v>10</v>
      </c>
      <c r="AO85" s="45">
        <f>Tableau34[[#This Row],[Nb vehicule résultat]]-Tableau34[[#This Row],[Nb vehicule min]]</f>
        <v>1</v>
      </c>
      <c r="AP85" s="43">
        <v>250</v>
      </c>
    </row>
    <row r="86" spans="1:42" x14ac:dyDescent="0.25">
      <c r="A86" s="29" t="s">
        <v>32</v>
      </c>
      <c r="B86" s="29">
        <v>10</v>
      </c>
      <c r="C86" s="29">
        <v>13</v>
      </c>
      <c r="D86" s="30">
        <f>Tableau30[[#This Row],[Nb vehicule résultat]]-Tableau30[[#This Row],[Nb vehicule min]]</f>
        <v>3</v>
      </c>
      <c r="E86" s="29">
        <v>20</v>
      </c>
      <c r="I86" s="29" t="s">
        <v>27</v>
      </c>
      <c r="J86" s="29">
        <v>7</v>
      </c>
      <c r="K86" s="29">
        <v>10</v>
      </c>
      <c r="L86" s="29">
        <f>Tableau31[[#This Row],[Nb vehicule résultat]]-Tableau31[[#This Row],[Nb vehicule min]]</f>
        <v>3</v>
      </c>
      <c r="M86" s="29">
        <v>20</v>
      </c>
      <c r="Q86" s="43" t="s">
        <v>37</v>
      </c>
      <c r="R86" s="43">
        <v>10</v>
      </c>
      <c r="S86" s="43">
        <v>11</v>
      </c>
      <c r="T86" s="44">
        <f>Tableau32[[#This Row],[Nb vehicule résultat]]-Tableau32[[#This Row],[Nb vehicule min]]</f>
        <v>1</v>
      </c>
      <c r="U86" s="43">
        <v>250</v>
      </c>
      <c r="AA86" s="43" t="s">
        <v>35</v>
      </c>
      <c r="AB86" s="43">
        <v>9</v>
      </c>
      <c r="AC86" s="43">
        <v>10</v>
      </c>
      <c r="AD86" s="44">
        <f>Tableau33[[#This Row],[Nb vehicule résultat]]-Tableau33[[#This Row],[Nb vehicule min]]</f>
        <v>1</v>
      </c>
      <c r="AE86" s="43">
        <v>250</v>
      </c>
      <c r="AL86" s="43" t="s">
        <v>33</v>
      </c>
      <c r="AM86" s="43">
        <v>9</v>
      </c>
      <c r="AN86" s="43">
        <v>10</v>
      </c>
      <c r="AO86" s="44">
        <f>Tableau34[[#This Row],[Nb vehicule résultat]]-Tableau34[[#This Row],[Nb vehicule min]]</f>
        <v>1</v>
      </c>
      <c r="AP86" s="43">
        <v>250</v>
      </c>
    </row>
    <row r="87" spans="1:42" x14ac:dyDescent="0.25">
      <c r="A87" s="29" t="s">
        <v>35</v>
      </c>
      <c r="B87" s="29">
        <v>9</v>
      </c>
      <c r="C87" s="29">
        <v>12</v>
      </c>
      <c r="D87" s="31">
        <f>Tableau30[[#This Row],[Nb vehicule résultat]]-Tableau30[[#This Row],[Nb vehicule min]]</f>
        <v>3</v>
      </c>
      <c r="E87" s="29">
        <v>20</v>
      </c>
      <c r="I87" s="29" t="s">
        <v>36</v>
      </c>
      <c r="J87" s="29">
        <v>10</v>
      </c>
      <c r="K87" s="29">
        <v>13</v>
      </c>
      <c r="L87" s="29">
        <f>Tableau31[[#This Row],[Nb vehicule résultat]]-Tableau31[[#This Row],[Nb vehicule min]]</f>
        <v>3</v>
      </c>
      <c r="M87" s="29">
        <v>20</v>
      </c>
      <c r="Q87" s="43" t="s">
        <v>39</v>
      </c>
      <c r="R87" s="43">
        <v>8</v>
      </c>
      <c r="S87" s="43">
        <v>9</v>
      </c>
      <c r="T87" s="46">
        <f>Tableau32[[#This Row],[Nb vehicule résultat]]-Tableau32[[#This Row],[Nb vehicule min]]</f>
        <v>1</v>
      </c>
      <c r="U87" s="43">
        <v>250</v>
      </c>
      <c r="AA87" s="43" t="s">
        <v>39</v>
      </c>
      <c r="AB87" s="43">
        <v>8</v>
      </c>
      <c r="AC87" s="43">
        <v>11</v>
      </c>
      <c r="AD87" s="46">
        <f>Tableau33[[#This Row],[Nb vehicule résultat]]-Tableau33[[#This Row],[Nb vehicule min]]</f>
        <v>3</v>
      </c>
      <c r="AE87" s="43">
        <v>250</v>
      </c>
      <c r="AL87" s="43" t="s">
        <v>34</v>
      </c>
      <c r="AM87" s="43">
        <v>9</v>
      </c>
      <c r="AN87" s="43">
        <v>10</v>
      </c>
      <c r="AO87" s="47">
        <f>Tableau34[[#This Row],[Nb vehicule résultat]]-Tableau34[[#This Row],[Nb vehicule min]]</f>
        <v>1</v>
      </c>
      <c r="AP87" s="43">
        <v>250</v>
      </c>
    </row>
    <row r="88" spans="1:42" x14ac:dyDescent="0.25">
      <c r="A88" s="29" t="s">
        <v>11</v>
      </c>
      <c r="B88" s="29">
        <v>5</v>
      </c>
      <c r="C88" s="29">
        <v>5</v>
      </c>
      <c r="D88" s="30">
        <f>Tableau30[[#This Row],[Nb vehicule résultat]]-Tableau30[[#This Row],[Nb vehicule min]]</f>
        <v>0</v>
      </c>
      <c r="E88" s="29">
        <v>30</v>
      </c>
      <c r="F88" s="20">
        <f>AVERAGE(D88:D115)</f>
        <v>0.9285714285714286</v>
      </c>
      <c r="I88" s="29" t="s">
        <v>17</v>
      </c>
      <c r="J88" s="29">
        <v>5</v>
      </c>
      <c r="K88" s="29">
        <v>5</v>
      </c>
      <c r="L88" s="29">
        <f>Tableau31[[#This Row],[Nb vehicule résultat]]-Tableau31[[#This Row],[Nb vehicule min]]</f>
        <v>0</v>
      </c>
      <c r="M88" s="29">
        <v>30</v>
      </c>
      <c r="N88" s="20">
        <f>AVERAGE(L88:L115)</f>
        <v>1.3571428571428572</v>
      </c>
    </row>
    <row r="89" spans="1:42" x14ac:dyDescent="0.25">
      <c r="A89" s="29" t="s">
        <v>14</v>
      </c>
      <c r="B89" s="29">
        <v>6</v>
      </c>
      <c r="C89" s="29">
        <v>6</v>
      </c>
      <c r="D89" s="30">
        <f>Tableau30[[#This Row],[Nb vehicule résultat]]-Tableau30[[#This Row],[Nb vehicule min]]</f>
        <v>0</v>
      </c>
      <c r="E89" s="29">
        <v>30</v>
      </c>
      <c r="I89" s="29" t="s">
        <v>27</v>
      </c>
      <c r="J89" s="29">
        <v>7</v>
      </c>
      <c r="K89" s="29">
        <v>7</v>
      </c>
      <c r="L89" s="29">
        <f>Tableau31[[#This Row],[Nb vehicule résultat]]-Tableau31[[#This Row],[Nb vehicule min]]</f>
        <v>0</v>
      </c>
      <c r="M89" s="29">
        <v>30</v>
      </c>
    </row>
    <row r="90" spans="1:42" x14ac:dyDescent="0.25">
      <c r="A90" s="29" t="s">
        <v>16</v>
      </c>
      <c r="B90" s="29">
        <v>5</v>
      </c>
      <c r="C90" s="29">
        <v>5</v>
      </c>
      <c r="D90" s="30">
        <f>Tableau30[[#This Row],[Nb vehicule résultat]]-Tableau30[[#This Row],[Nb vehicule min]]</f>
        <v>0</v>
      </c>
      <c r="E90" s="29">
        <v>30</v>
      </c>
      <c r="I90" s="29" t="s">
        <v>11</v>
      </c>
      <c r="J90" s="29">
        <v>5</v>
      </c>
      <c r="K90" s="29">
        <v>6</v>
      </c>
      <c r="L90" s="29">
        <f>Tableau31[[#This Row],[Nb vehicule résultat]]-Tableau31[[#This Row],[Nb vehicule min]]</f>
        <v>1</v>
      </c>
      <c r="M90" s="29">
        <v>30</v>
      </c>
    </row>
    <row r="91" spans="1:42" x14ac:dyDescent="0.25">
      <c r="A91" s="29" t="s">
        <v>21</v>
      </c>
      <c r="B91" s="29">
        <v>6</v>
      </c>
      <c r="C91" s="29">
        <v>6</v>
      </c>
      <c r="D91" s="31">
        <f>Tableau30[[#This Row],[Nb vehicule résultat]]-Tableau30[[#This Row],[Nb vehicule min]]</f>
        <v>0</v>
      </c>
      <c r="E91" s="29">
        <v>30</v>
      </c>
      <c r="I91" s="29" t="s">
        <v>13</v>
      </c>
      <c r="J91" s="29">
        <v>5</v>
      </c>
      <c r="K91" s="29">
        <v>6</v>
      </c>
      <c r="L91" s="29">
        <f>Tableau31[[#This Row],[Nb vehicule résultat]]-Tableau31[[#This Row],[Nb vehicule min]]</f>
        <v>1</v>
      </c>
      <c r="M91" s="29">
        <v>30</v>
      </c>
      <c r="Q91" s="48">
        <v>0.6428571428571429</v>
      </c>
      <c r="R91" s="48">
        <v>0.59259259259259256</v>
      </c>
      <c r="S91" s="48">
        <v>0.42857142857142855</v>
      </c>
      <c r="T91" s="20">
        <f>AVERAGE(Q91:S91)</f>
        <v>0.55467372134038795</v>
      </c>
    </row>
    <row r="92" spans="1:42" x14ac:dyDescent="0.25">
      <c r="A92" s="29" t="s">
        <v>22</v>
      </c>
      <c r="B92" s="29">
        <v>6</v>
      </c>
      <c r="C92" s="29">
        <v>6</v>
      </c>
      <c r="D92" s="30">
        <f>Tableau30[[#This Row],[Nb vehicule résultat]]-Tableau30[[#This Row],[Nb vehicule min]]</f>
        <v>0</v>
      </c>
      <c r="E92" s="29">
        <v>30</v>
      </c>
      <c r="I92" s="29" t="s">
        <v>14</v>
      </c>
      <c r="J92" s="29">
        <v>6</v>
      </c>
      <c r="K92" s="29">
        <v>7</v>
      </c>
      <c r="L92" s="29">
        <f>Tableau31[[#This Row],[Nb vehicule résultat]]-Tableau31[[#This Row],[Nb vehicule min]]</f>
        <v>1</v>
      </c>
      <c r="M92" s="29">
        <v>30</v>
      </c>
      <c r="Q92" s="48">
        <v>0.2857142857142857</v>
      </c>
      <c r="R92" s="48">
        <v>0.5</v>
      </c>
      <c r="S92" s="48">
        <v>0.42857142857142855</v>
      </c>
      <c r="T92" s="20">
        <f t="shared" ref="T92:T94" si="0">AVERAGE(Q92:S92)</f>
        <v>0.40476190476190471</v>
      </c>
    </row>
    <row r="93" spans="1:42" x14ac:dyDescent="0.25">
      <c r="A93" s="29" t="s">
        <v>25</v>
      </c>
      <c r="B93" s="29">
        <v>7</v>
      </c>
      <c r="C93" s="29">
        <v>7</v>
      </c>
      <c r="D93" s="31">
        <f>Tableau30[[#This Row],[Nb vehicule résultat]]-Tableau30[[#This Row],[Nb vehicule min]]</f>
        <v>0</v>
      </c>
      <c r="E93" s="29">
        <v>30</v>
      </c>
      <c r="I93" s="29" t="s">
        <v>15</v>
      </c>
      <c r="J93" s="29">
        <v>5</v>
      </c>
      <c r="K93" s="29">
        <v>6</v>
      </c>
      <c r="L93" s="29">
        <f>Tableau31[[#This Row],[Nb vehicule résultat]]-Tableau31[[#This Row],[Nb vehicule min]]</f>
        <v>1</v>
      </c>
      <c r="M93" s="29">
        <v>30</v>
      </c>
      <c r="Q93" s="48">
        <v>0.39285714285714285</v>
      </c>
      <c r="R93" s="48">
        <v>0.5714285714285714</v>
      </c>
      <c r="S93" s="48">
        <v>0.25</v>
      </c>
      <c r="T93" s="20">
        <f t="shared" si="0"/>
        <v>0.40476190476190471</v>
      </c>
    </row>
    <row r="94" spans="1:42" x14ac:dyDescent="0.25">
      <c r="A94" s="29" t="s">
        <v>28</v>
      </c>
      <c r="B94" s="29">
        <v>9</v>
      </c>
      <c r="C94" s="29">
        <v>9</v>
      </c>
      <c r="D94" s="30">
        <f>Tableau30[[#This Row],[Nb vehicule résultat]]-Tableau30[[#This Row],[Nb vehicule min]]</f>
        <v>0</v>
      </c>
      <c r="E94" s="29">
        <v>30</v>
      </c>
      <c r="I94" s="29" t="s">
        <v>16</v>
      </c>
      <c r="J94" s="29">
        <v>5</v>
      </c>
      <c r="K94" s="29">
        <v>6</v>
      </c>
      <c r="L94" s="29">
        <f>Tableau31[[#This Row],[Nb vehicule résultat]]-Tableau31[[#This Row],[Nb vehicule min]]</f>
        <v>1</v>
      </c>
      <c r="M94" s="29">
        <v>30</v>
      </c>
      <c r="Q94" s="48">
        <v>0.44047619047619047</v>
      </c>
      <c r="R94" s="48">
        <v>0.54761904761904767</v>
      </c>
      <c r="S94" s="48">
        <v>0.36904761904761907</v>
      </c>
      <c r="T94" s="20">
        <f t="shared" si="0"/>
        <v>0.45238095238095238</v>
      </c>
    </row>
    <row r="95" spans="1:42" x14ac:dyDescent="0.25">
      <c r="A95" s="29" t="s">
        <v>30</v>
      </c>
      <c r="B95" s="29">
        <v>9</v>
      </c>
      <c r="C95" s="29">
        <v>9</v>
      </c>
      <c r="D95" s="30">
        <f>Tableau30[[#This Row],[Nb vehicule résultat]]-Tableau30[[#This Row],[Nb vehicule min]]</f>
        <v>0</v>
      </c>
      <c r="E95" s="29">
        <v>30</v>
      </c>
      <c r="I95" s="29" t="s">
        <v>20</v>
      </c>
      <c r="J95" s="29">
        <v>5</v>
      </c>
      <c r="K95" s="29">
        <v>6</v>
      </c>
      <c r="L95" s="29">
        <f>Tableau31[[#This Row],[Nb vehicule résultat]]-Tableau31[[#This Row],[Nb vehicule min]]</f>
        <v>1</v>
      </c>
      <c r="M95" s="29">
        <v>30</v>
      </c>
      <c r="Q95" s="20">
        <f>AVERAGE(Q91:Q94)</f>
        <v>0.44047619047619047</v>
      </c>
      <c r="R95" s="20">
        <f t="shared" ref="R95:S95" si="1">AVERAGE(R91:R94)</f>
        <v>0.55291005291005291</v>
      </c>
      <c r="S95" s="20">
        <f t="shared" si="1"/>
        <v>0.36904761904761907</v>
      </c>
      <c r="T95" s="20"/>
    </row>
    <row r="96" spans="1:42" x14ac:dyDescent="0.25">
      <c r="A96" s="29" t="s">
        <v>32</v>
      </c>
      <c r="B96" s="29">
        <v>10</v>
      </c>
      <c r="C96" s="29">
        <v>10</v>
      </c>
      <c r="D96" s="30">
        <f>Tableau30[[#This Row],[Nb vehicule résultat]]-Tableau30[[#This Row],[Nb vehicule min]]</f>
        <v>0</v>
      </c>
      <c r="E96" s="29">
        <v>30</v>
      </c>
      <c r="I96" s="29" t="s">
        <v>21</v>
      </c>
      <c r="J96" s="29">
        <v>6</v>
      </c>
      <c r="K96" s="29">
        <v>7</v>
      </c>
      <c r="L96" s="29">
        <f>Tableau31[[#This Row],[Nb vehicule résultat]]-Tableau31[[#This Row],[Nb vehicule min]]</f>
        <v>1</v>
      </c>
      <c r="M96" s="29">
        <v>30</v>
      </c>
      <c r="R96" s="20"/>
      <c r="S96" s="20"/>
      <c r="T96" s="20"/>
    </row>
    <row r="97" spans="1:17" x14ac:dyDescent="0.25">
      <c r="A97" s="29" t="s">
        <v>35</v>
      </c>
      <c r="B97" s="29">
        <v>9</v>
      </c>
      <c r="C97" s="29">
        <v>9</v>
      </c>
      <c r="D97" s="31">
        <f>Tableau30[[#This Row],[Nb vehicule résultat]]-Tableau30[[#This Row],[Nb vehicule min]]</f>
        <v>0</v>
      </c>
      <c r="E97" s="29">
        <v>30</v>
      </c>
      <c r="I97" s="29" t="s">
        <v>22</v>
      </c>
      <c r="J97" s="29">
        <v>6</v>
      </c>
      <c r="K97" s="29">
        <v>7</v>
      </c>
      <c r="L97" s="29">
        <f>Tableau31[[#This Row],[Nb vehicule résultat]]-Tableau31[[#This Row],[Nb vehicule min]]</f>
        <v>1</v>
      </c>
      <c r="M97" s="29">
        <v>30</v>
      </c>
    </row>
    <row r="98" spans="1:17" x14ac:dyDescent="0.25">
      <c r="A98" s="29" t="s">
        <v>13</v>
      </c>
      <c r="B98" s="29">
        <v>5</v>
      </c>
      <c r="C98" s="29">
        <v>6</v>
      </c>
      <c r="D98" s="31">
        <f>Tableau30[[#This Row],[Nb vehicule résultat]]-Tableau30[[#This Row],[Nb vehicule min]]</f>
        <v>1</v>
      </c>
      <c r="E98" s="29">
        <v>30</v>
      </c>
      <c r="I98" s="29" t="s">
        <v>23</v>
      </c>
      <c r="J98" s="29">
        <v>6</v>
      </c>
      <c r="K98" s="29">
        <v>7</v>
      </c>
      <c r="L98" s="29">
        <f>Tableau31[[#This Row],[Nb vehicule résultat]]-Tableau31[[#This Row],[Nb vehicule min]]</f>
        <v>1</v>
      </c>
      <c r="M98" s="29">
        <v>30</v>
      </c>
      <c r="Q98" s="20">
        <f>AVERAGE(Q91:Q93)</f>
        <v>0.44047619047619047</v>
      </c>
    </row>
    <row r="99" spans="1:17" x14ac:dyDescent="0.25">
      <c r="A99" s="29" t="s">
        <v>17</v>
      </c>
      <c r="B99" s="29">
        <v>5</v>
      </c>
      <c r="C99" s="29">
        <v>6</v>
      </c>
      <c r="D99" s="31">
        <f>Tableau30[[#This Row],[Nb vehicule résultat]]-Tableau30[[#This Row],[Nb vehicule min]]</f>
        <v>1</v>
      </c>
      <c r="E99" s="29">
        <v>30</v>
      </c>
      <c r="I99" s="29" t="s">
        <v>24</v>
      </c>
      <c r="J99" s="29">
        <v>7</v>
      </c>
      <c r="K99" s="29">
        <v>8</v>
      </c>
      <c r="L99" s="29">
        <f>Tableau31[[#This Row],[Nb vehicule résultat]]-Tableau31[[#This Row],[Nb vehicule min]]</f>
        <v>1</v>
      </c>
      <c r="M99" s="29">
        <v>30</v>
      </c>
    </row>
    <row r="100" spans="1:17" x14ac:dyDescent="0.25">
      <c r="A100" s="29" t="s">
        <v>18</v>
      </c>
      <c r="B100" s="29">
        <v>6</v>
      </c>
      <c r="C100" s="29">
        <v>7</v>
      </c>
      <c r="D100" s="30">
        <f>Tableau30[[#This Row],[Nb vehicule résultat]]-Tableau30[[#This Row],[Nb vehicule min]]</f>
        <v>1</v>
      </c>
      <c r="E100" s="29">
        <v>30</v>
      </c>
      <c r="I100" s="29" t="s">
        <v>25</v>
      </c>
      <c r="J100" s="29">
        <v>7</v>
      </c>
      <c r="K100" s="29">
        <v>8</v>
      </c>
      <c r="L100" s="29">
        <f>Tableau31[[#This Row],[Nb vehicule résultat]]-Tableau31[[#This Row],[Nb vehicule min]]</f>
        <v>1</v>
      </c>
      <c r="M100" s="29">
        <v>30</v>
      </c>
    </row>
    <row r="101" spans="1:17" x14ac:dyDescent="0.25">
      <c r="A101" s="29" t="s">
        <v>19</v>
      </c>
      <c r="B101" s="29">
        <v>5</v>
      </c>
      <c r="C101" s="29">
        <v>6</v>
      </c>
      <c r="D101" s="31">
        <f>Tableau30[[#This Row],[Nb vehicule résultat]]-Tableau30[[#This Row],[Nb vehicule min]]</f>
        <v>1</v>
      </c>
      <c r="E101" s="29">
        <v>30</v>
      </c>
      <c r="I101" s="29" t="s">
        <v>28</v>
      </c>
      <c r="J101" s="29">
        <v>9</v>
      </c>
      <c r="K101" s="29">
        <v>10</v>
      </c>
      <c r="L101" s="29">
        <f>Tableau31[[#This Row],[Nb vehicule résultat]]-Tableau31[[#This Row],[Nb vehicule min]]</f>
        <v>1</v>
      </c>
      <c r="M101" s="29">
        <v>30</v>
      </c>
    </row>
    <row r="102" spans="1:17" x14ac:dyDescent="0.25">
      <c r="A102" s="29" t="s">
        <v>26</v>
      </c>
      <c r="B102" s="29">
        <v>7</v>
      </c>
      <c r="C102" s="29">
        <v>8</v>
      </c>
      <c r="D102" s="30">
        <f>Tableau30[[#This Row],[Nb vehicule résultat]]-Tableau30[[#This Row],[Nb vehicule min]]</f>
        <v>1</v>
      </c>
      <c r="E102" s="29">
        <v>30</v>
      </c>
      <c r="I102" s="29" t="s">
        <v>29</v>
      </c>
      <c r="J102" s="29">
        <v>9</v>
      </c>
      <c r="K102" s="29">
        <v>10</v>
      </c>
      <c r="L102" s="29">
        <f>Tableau31[[#This Row],[Nb vehicule résultat]]-Tableau31[[#This Row],[Nb vehicule min]]</f>
        <v>1</v>
      </c>
      <c r="M102" s="29">
        <v>30</v>
      </c>
    </row>
    <row r="103" spans="1:17" x14ac:dyDescent="0.25">
      <c r="A103" s="29" t="s">
        <v>27</v>
      </c>
      <c r="B103" s="29">
        <v>7</v>
      </c>
      <c r="C103" s="29">
        <v>8</v>
      </c>
      <c r="D103" s="31">
        <f>Tableau30[[#This Row],[Nb vehicule résultat]]-Tableau30[[#This Row],[Nb vehicule min]]</f>
        <v>1</v>
      </c>
      <c r="E103" s="29">
        <v>30</v>
      </c>
      <c r="I103" s="29" t="s">
        <v>31</v>
      </c>
      <c r="J103" s="29">
        <v>8</v>
      </c>
      <c r="K103" s="29">
        <v>9</v>
      </c>
      <c r="L103" s="29">
        <f>Tableau31[[#This Row],[Nb vehicule résultat]]-Tableau31[[#This Row],[Nb vehicule min]]</f>
        <v>1</v>
      </c>
      <c r="M103" s="29">
        <v>30</v>
      </c>
    </row>
    <row r="104" spans="1:17" x14ac:dyDescent="0.25">
      <c r="A104" s="29" t="s">
        <v>29</v>
      </c>
      <c r="B104" s="29">
        <v>9</v>
      </c>
      <c r="C104" s="29">
        <v>10</v>
      </c>
      <c r="D104" s="31">
        <f>Tableau30[[#This Row],[Nb vehicule résultat]]-Tableau30[[#This Row],[Nb vehicule min]]</f>
        <v>1</v>
      </c>
      <c r="E104" s="29">
        <v>30</v>
      </c>
      <c r="I104" s="29" t="s">
        <v>32</v>
      </c>
      <c r="J104" s="29">
        <v>10</v>
      </c>
      <c r="K104" s="29">
        <v>11</v>
      </c>
      <c r="L104" s="29">
        <f>Tableau31[[#This Row],[Nb vehicule résultat]]-Tableau31[[#This Row],[Nb vehicule min]]</f>
        <v>1</v>
      </c>
      <c r="M104" s="29">
        <v>30</v>
      </c>
    </row>
    <row r="105" spans="1:17" x14ac:dyDescent="0.25">
      <c r="A105" s="29" t="s">
        <v>31</v>
      </c>
      <c r="B105" s="29">
        <v>8</v>
      </c>
      <c r="C105" s="29">
        <v>9</v>
      </c>
      <c r="D105" s="31">
        <f>Tableau30[[#This Row],[Nb vehicule résultat]]-Tableau30[[#This Row],[Nb vehicule min]]</f>
        <v>1</v>
      </c>
      <c r="E105" s="29">
        <v>30</v>
      </c>
      <c r="I105" s="29" t="s">
        <v>35</v>
      </c>
      <c r="J105" s="29">
        <v>9</v>
      </c>
      <c r="K105" s="29">
        <v>10</v>
      </c>
      <c r="L105" s="29">
        <f>Tableau31[[#This Row],[Nb vehicule résultat]]-Tableau31[[#This Row],[Nb vehicule min]]</f>
        <v>1</v>
      </c>
      <c r="M105" s="29">
        <v>30</v>
      </c>
    </row>
    <row r="106" spans="1:17" x14ac:dyDescent="0.25">
      <c r="A106" s="29" t="s">
        <v>33</v>
      </c>
      <c r="B106" s="29">
        <v>9</v>
      </c>
      <c r="C106" s="29">
        <v>10</v>
      </c>
      <c r="D106" s="31">
        <f>Tableau30[[#This Row],[Nb vehicule résultat]]-Tableau30[[#This Row],[Nb vehicule min]]</f>
        <v>1</v>
      </c>
      <c r="E106" s="29">
        <v>30</v>
      </c>
      <c r="I106" s="29" t="s">
        <v>38</v>
      </c>
      <c r="J106" s="29">
        <v>10</v>
      </c>
      <c r="K106" s="29">
        <v>11</v>
      </c>
      <c r="L106" s="29">
        <f>Tableau31[[#This Row],[Nb vehicule résultat]]-Tableau31[[#This Row],[Nb vehicule min]]</f>
        <v>1</v>
      </c>
      <c r="M106" s="29">
        <v>30</v>
      </c>
    </row>
    <row r="107" spans="1:17" x14ac:dyDescent="0.25">
      <c r="A107" s="29" t="s">
        <v>38</v>
      </c>
      <c r="B107" s="29">
        <v>10</v>
      </c>
      <c r="C107" s="29">
        <v>11</v>
      </c>
      <c r="D107" s="30">
        <f>Tableau30[[#This Row],[Nb vehicule résultat]]-Tableau30[[#This Row],[Nb vehicule min]]</f>
        <v>1</v>
      </c>
      <c r="E107" s="29">
        <v>30</v>
      </c>
      <c r="I107" s="29" t="s">
        <v>18</v>
      </c>
      <c r="J107" s="29">
        <v>6</v>
      </c>
      <c r="K107" s="29">
        <v>8</v>
      </c>
      <c r="L107" s="29">
        <f>Tableau31[[#This Row],[Nb vehicule résultat]]-Tableau31[[#This Row],[Nb vehicule min]]</f>
        <v>2</v>
      </c>
      <c r="M107" s="29">
        <v>30</v>
      </c>
    </row>
    <row r="108" spans="1:17" x14ac:dyDescent="0.25">
      <c r="A108" s="29" t="s">
        <v>39</v>
      </c>
      <c r="B108" s="29">
        <v>8</v>
      </c>
      <c r="C108" s="29">
        <v>9</v>
      </c>
      <c r="D108" s="31">
        <f>Tableau30[[#This Row],[Nb vehicule résultat]]-Tableau30[[#This Row],[Nb vehicule min]]</f>
        <v>1</v>
      </c>
      <c r="E108" s="29">
        <v>30</v>
      </c>
      <c r="I108" s="29" t="s">
        <v>26</v>
      </c>
      <c r="J108" s="29">
        <v>7</v>
      </c>
      <c r="K108" s="29">
        <v>9</v>
      </c>
      <c r="L108" s="29">
        <f>Tableau31[[#This Row],[Nb vehicule résultat]]-Tableau31[[#This Row],[Nb vehicule min]]</f>
        <v>2</v>
      </c>
      <c r="M108" s="29">
        <v>30</v>
      </c>
    </row>
    <row r="109" spans="1:17" x14ac:dyDescent="0.25">
      <c r="A109" s="29" t="s">
        <v>15</v>
      </c>
      <c r="B109" s="29">
        <v>5</v>
      </c>
      <c r="C109" s="29">
        <v>7</v>
      </c>
      <c r="D109" s="31">
        <f>Tableau30[[#This Row],[Nb vehicule résultat]]-Tableau30[[#This Row],[Nb vehicule min]]</f>
        <v>2</v>
      </c>
      <c r="E109" s="29">
        <v>30</v>
      </c>
      <c r="I109" s="29" t="s">
        <v>33</v>
      </c>
      <c r="J109" s="29">
        <v>9</v>
      </c>
      <c r="K109" s="29">
        <v>11</v>
      </c>
      <c r="L109" s="29">
        <f>Tableau31[[#This Row],[Nb vehicule résultat]]-Tableau31[[#This Row],[Nb vehicule min]]</f>
        <v>2</v>
      </c>
      <c r="M109" s="29">
        <v>30</v>
      </c>
    </row>
    <row r="110" spans="1:17" x14ac:dyDescent="0.25">
      <c r="A110" s="29" t="s">
        <v>20</v>
      </c>
      <c r="B110" s="29">
        <v>5</v>
      </c>
      <c r="C110" s="29">
        <v>7</v>
      </c>
      <c r="D110" s="30">
        <f>Tableau30[[#This Row],[Nb vehicule résultat]]-Tableau30[[#This Row],[Nb vehicule min]]</f>
        <v>2</v>
      </c>
      <c r="E110" s="29">
        <v>30</v>
      </c>
      <c r="I110" s="29" t="s">
        <v>34</v>
      </c>
      <c r="J110" s="29">
        <v>9</v>
      </c>
      <c r="K110" s="29">
        <v>11</v>
      </c>
      <c r="L110" s="29">
        <f>Tableau31[[#This Row],[Nb vehicule résultat]]-Tableau31[[#This Row],[Nb vehicule min]]</f>
        <v>2</v>
      </c>
      <c r="M110" s="29">
        <v>30</v>
      </c>
    </row>
    <row r="111" spans="1:17" x14ac:dyDescent="0.25">
      <c r="A111" s="29" t="s">
        <v>23</v>
      </c>
      <c r="B111" s="29">
        <v>6</v>
      </c>
      <c r="C111" s="29">
        <v>8</v>
      </c>
      <c r="D111" s="31">
        <f>Tableau30[[#This Row],[Nb vehicule résultat]]-Tableau30[[#This Row],[Nb vehicule min]]</f>
        <v>2</v>
      </c>
      <c r="E111" s="29">
        <v>30</v>
      </c>
      <c r="I111" s="29" t="s">
        <v>36</v>
      </c>
      <c r="J111" s="29">
        <v>10</v>
      </c>
      <c r="K111" s="29">
        <v>12</v>
      </c>
      <c r="L111" s="29">
        <f>Tableau31[[#This Row],[Nb vehicule résultat]]-Tableau31[[#This Row],[Nb vehicule min]]</f>
        <v>2</v>
      </c>
      <c r="M111" s="29">
        <v>30</v>
      </c>
    </row>
    <row r="112" spans="1:17" x14ac:dyDescent="0.25">
      <c r="A112" s="29" t="s">
        <v>24</v>
      </c>
      <c r="B112" s="29">
        <v>7</v>
      </c>
      <c r="C112" s="29">
        <v>9</v>
      </c>
      <c r="D112" s="30">
        <f>Tableau30[[#This Row],[Nb vehicule résultat]]-Tableau30[[#This Row],[Nb vehicule min]]</f>
        <v>2</v>
      </c>
      <c r="E112" s="29">
        <v>30</v>
      </c>
      <c r="I112" s="29" t="s">
        <v>37</v>
      </c>
      <c r="J112" s="29">
        <v>10</v>
      </c>
      <c r="K112" s="29">
        <v>12</v>
      </c>
      <c r="L112" s="29">
        <f>Tableau31[[#This Row],[Nb vehicule résultat]]-Tableau31[[#This Row],[Nb vehicule min]]</f>
        <v>2</v>
      </c>
      <c r="M112" s="29">
        <v>30</v>
      </c>
    </row>
    <row r="113" spans="1:13" x14ac:dyDescent="0.25">
      <c r="A113" s="29" t="s">
        <v>34</v>
      </c>
      <c r="B113" s="29">
        <v>9</v>
      </c>
      <c r="C113" s="29">
        <v>11</v>
      </c>
      <c r="D113" s="30">
        <f>Tableau30[[#This Row],[Nb vehicule résultat]]-Tableau30[[#This Row],[Nb vehicule min]]</f>
        <v>2</v>
      </c>
      <c r="E113" s="29">
        <v>30</v>
      </c>
      <c r="I113" s="29" t="s">
        <v>19</v>
      </c>
      <c r="J113" s="29">
        <v>5</v>
      </c>
      <c r="K113" s="29">
        <v>8</v>
      </c>
      <c r="L113" s="29">
        <f>Tableau31[[#This Row],[Nb vehicule résultat]]-Tableau31[[#This Row],[Nb vehicule min]]</f>
        <v>3</v>
      </c>
      <c r="M113" s="29">
        <v>30</v>
      </c>
    </row>
    <row r="114" spans="1:13" x14ac:dyDescent="0.25">
      <c r="A114" s="29" t="s">
        <v>37</v>
      </c>
      <c r="B114" s="29">
        <v>10</v>
      </c>
      <c r="C114" s="29">
        <v>12</v>
      </c>
      <c r="D114" s="31">
        <f>Tableau30[[#This Row],[Nb vehicule résultat]]-Tableau30[[#This Row],[Nb vehicule min]]</f>
        <v>2</v>
      </c>
      <c r="E114" s="29">
        <v>30</v>
      </c>
      <c r="I114" s="29" t="s">
        <v>30</v>
      </c>
      <c r="J114" s="29">
        <v>9</v>
      </c>
      <c r="K114" s="29">
        <v>12</v>
      </c>
      <c r="L114" s="29">
        <f>Tableau31[[#This Row],[Nb vehicule résultat]]-Tableau31[[#This Row],[Nb vehicule min]]</f>
        <v>3</v>
      </c>
      <c r="M114" s="29">
        <v>30</v>
      </c>
    </row>
    <row r="115" spans="1:13" x14ac:dyDescent="0.25">
      <c r="A115" s="29" t="s">
        <v>36</v>
      </c>
      <c r="B115" s="29">
        <v>10</v>
      </c>
      <c r="C115" s="29">
        <v>13</v>
      </c>
      <c r="D115" s="32">
        <f>Tableau30[[#This Row],[Nb vehicule résultat]]-Tableau30[[#This Row],[Nb vehicule min]]</f>
        <v>3</v>
      </c>
      <c r="E115" s="29">
        <v>30</v>
      </c>
      <c r="I115" s="29" t="s">
        <v>39</v>
      </c>
      <c r="J115" s="29">
        <v>8</v>
      </c>
      <c r="K115" s="29">
        <v>11</v>
      </c>
      <c r="L115" s="29">
        <f>Tableau31[[#This Row],[Nb vehicule résultat]]-Tableau31[[#This Row],[Nb vehicule min]]</f>
        <v>3</v>
      </c>
      <c r="M115" s="29">
        <v>30</v>
      </c>
    </row>
    <row r="117" spans="1:13" x14ac:dyDescent="0.25">
      <c r="D117" s="20">
        <f>AVERAGE(Tableau30[Difference])</f>
        <v>1.0446428571428572</v>
      </c>
      <c r="L117" s="20">
        <f>AVERAGE(Tableau31[Difference])</f>
        <v>1.1428571428571428</v>
      </c>
    </row>
    <row r="120" spans="1:13" x14ac:dyDescent="0.25">
      <c r="A120" t="s">
        <v>85</v>
      </c>
      <c r="B120" s="55" t="s">
        <v>84</v>
      </c>
      <c r="C120" s="55"/>
      <c r="D120" s="39"/>
    </row>
    <row r="121" spans="1:13" x14ac:dyDescent="0.25">
      <c r="A121">
        <v>1</v>
      </c>
      <c r="B121">
        <v>0.89300000000000002</v>
      </c>
      <c r="C121">
        <v>1.036</v>
      </c>
      <c r="D121" s="20">
        <f>AVERAGE(B121:C121)</f>
        <v>0.96450000000000002</v>
      </c>
    </row>
    <row r="122" spans="1:13" x14ac:dyDescent="0.25">
      <c r="A122">
        <v>10</v>
      </c>
      <c r="B122">
        <v>1.25</v>
      </c>
      <c r="C122">
        <v>1.107</v>
      </c>
      <c r="D122" s="20">
        <f>AVERAGE(B122:C122)</f>
        <v>1.1785000000000001</v>
      </c>
    </row>
    <row r="123" spans="1:13" x14ac:dyDescent="0.25">
      <c r="A123">
        <v>20</v>
      </c>
      <c r="B123">
        <v>1.107</v>
      </c>
      <c r="C123">
        <v>1.071</v>
      </c>
      <c r="D123" s="20">
        <f>AVERAGE(B123:C123)</f>
        <v>1.089</v>
      </c>
    </row>
    <row r="124" spans="1:13" x14ac:dyDescent="0.25">
      <c r="A124">
        <v>30</v>
      </c>
      <c r="B124">
        <v>0.92900000000000005</v>
      </c>
      <c r="C124">
        <v>1.357</v>
      </c>
      <c r="D124" s="38">
        <f t="shared" ref="D124" si="2">AVERAGE(B124:C124)</f>
        <v>1.143</v>
      </c>
    </row>
    <row r="125" spans="1:13" x14ac:dyDescent="0.25">
      <c r="B125" s="19">
        <f>AVERAGE(B121:B124)</f>
        <v>1.0447500000000001</v>
      </c>
      <c r="C125" s="37">
        <f>AVERAGE(C121:C124)</f>
        <v>1.1427499999999999</v>
      </c>
    </row>
  </sheetData>
  <mergeCells count="3">
    <mergeCell ref="A1:E1"/>
    <mergeCell ref="Q1:U1"/>
    <mergeCell ref="B120:C120"/>
  </mergeCells>
  <conditionalFormatting sqref="D4:D1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8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:AD8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O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5475-DE0B-4D29-A7D5-13B9BBB3231B}">
  <dimension ref="A1:K30"/>
  <sheetViews>
    <sheetView workbookViewId="0">
      <selection activeCell="K2" activeCellId="3" sqref="A2:A29 D2:D29 G2:G29 K2:K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2586.25</v>
      </c>
      <c r="D2">
        <v>5</v>
      </c>
      <c r="E2" s="1" t="s">
        <v>12</v>
      </c>
      <c r="F2">
        <v>854.73</v>
      </c>
      <c r="G2">
        <v>7</v>
      </c>
      <c r="H2">
        <v>1000</v>
      </c>
      <c r="I2">
        <v>1306</v>
      </c>
      <c r="J2">
        <v>1731.52</v>
      </c>
      <c r="K2">
        <v>1</v>
      </c>
    </row>
    <row r="3" spans="1:11" x14ac:dyDescent="0.25">
      <c r="A3" s="1" t="s">
        <v>13</v>
      </c>
      <c r="B3">
        <v>33</v>
      </c>
      <c r="C3">
        <v>3074.9</v>
      </c>
      <c r="D3">
        <v>5</v>
      </c>
      <c r="E3" s="1" t="s">
        <v>12</v>
      </c>
      <c r="F3">
        <v>1027.18</v>
      </c>
      <c r="G3">
        <v>6</v>
      </c>
      <c r="H3">
        <v>1000</v>
      </c>
      <c r="I3">
        <v>1054</v>
      </c>
      <c r="J3">
        <v>2047.71</v>
      </c>
      <c r="K3">
        <v>1</v>
      </c>
    </row>
    <row r="4" spans="1:11" x14ac:dyDescent="0.25">
      <c r="A4" s="1" t="s">
        <v>14</v>
      </c>
      <c r="B4">
        <v>33</v>
      </c>
      <c r="C4">
        <v>1831.65</v>
      </c>
      <c r="D4">
        <v>6</v>
      </c>
      <c r="E4" s="1" t="s">
        <v>12</v>
      </c>
      <c r="F4">
        <v>778.94</v>
      </c>
      <c r="G4">
        <v>6</v>
      </c>
      <c r="H4">
        <v>1000</v>
      </c>
      <c r="I4">
        <v>1145</v>
      </c>
      <c r="J4">
        <v>1052.71</v>
      </c>
      <c r="K4">
        <v>1</v>
      </c>
    </row>
    <row r="5" spans="1:11" x14ac:dyDescent="0.25">
      <c r="A5" s="1" t="s">
        <v>15</v>
      </c>
      <c r="B5">
        <v>34</v>
      </c>
      <c r="C5">
        <v>2467.04</v>
      </c>
      <c r="D5">
        <v>5</v>
      </c>
      <c r="E5" s="1" t="s">
        <v>12</v>
      </c>
      <c r="F5">
        <v>952.31</v>
      </c>
      <c r="G5">
        <v>6</v>
      </c>
      <c r="H5">
        <v>1000</v>
      </c>
      <c r="I5">
        <v>1290</v>
      </c>
      <c r="J5">
        <v>1514.73</v>
      </c>
      <c r="K5">
        <v>1</v>
      </c>
    </row>
    <row r="6" spans="1:11" x14ac:dyDescent="0.25">
      <c r="A6" s="1" t="s">
        <v>16</v>
      </c>
      <c r="B6">
        <v>36</v>
      </c>
      <c r="C6">
        <v>2514.64</v>
      </c>
      <c r="D6">
        <v>5</v>
      </c>
      <c r="E6" s="1" t="s">
        <v>12</v>
      </c>
      <c r="F6">
        <v>941.14</v>
      </c>
      <c r="G6">
        <v>7</v>
      </c>
      <c r="H6">
        <v>1000</v>
      </c>
      <c r="I6">
        <v>1782</v>
      </c>
      <c r="J6">
        <v>1573.5</v>
      </c>
      <c r="K6">
        <v>1</v>
      </c>
    </row>
    <row r="7" spans="1:11" x14ac:dyDescent="0.25">
      <c r="A7" s="1" t="s">
        <v>17</v>
      </c>
      <c r="B7">
        <v>37</v>
      </c>
      <c r="C7">
        <v>2313.33</v>
      </c>
      <c r="D7">
        <v>5</v>
      </c>
      <c r="E7" s="1" t="s">
        <v>12</v>
      </c>
      <c r="F7">
        <v>761.11</v>
      </c>
      <c r="G7">
        <v>5</v>
      </c>
      <c r="H7">
        <v>1000</v>
      </c>
      <c r="I7">
        <v>1469</v>
      </c>
      <c r="J7">
        <v>1552.21</v>
      </c>
      <c r="K7">
        <v>1</v>
      </c>
    </row>
    <row r="8" spans="1:11" x14ac:dyDescent="0.25">
      <c r="A8" s="1" t="s">
        <v>18</v>
      </c>
      <c r="B8">
        <v>37</v>
      </c>
      <c r="C8">
        <v>2347.37</v>
      </c>
      <c r="D8">
        <v>6</v>
      </c>
      <c r="E8" s="1" t="s">
        <v>12</v>
      </c>
      <c r="F8">
        <v>893.35</v>
      </c>
      <c r="G8">
        <v>7</v>
      </c>
      <c r="H8">
        <v>1000</v>
      </c>
      <c r="I8">
        <v>1695</v>
      </c>
      <c r="J8">
        <v>1454.02</v>
      </c>
      <c r="K8">
        <v>1</v>
      </c>
    </row>
    <row r="9" spans="1:11" x14ac:dyDescent="0.25">
      <c r="A9" s="1" t="s">
        <v>19</v>
      </c>
      <c r="B9">
        <v>38</v>
      </c>
      <c r="C9">
        <v>2320.31</v>
      </c>
      <c r="D9">
        <v>5</v>
      </c>
      <c r="E9" s="1" t="s">
        <v>12</v>
      </c>
      <c r="F9">
        <v>770.75</v>
      </c>
      <c r="G9">
        <v>6</v>
      </c>
      <c r="H9">
        <v>1000</v>
      </c>
      <c r="I9">
        <v>1679</v>
      </c>
      <c r="J9">
        <v>1549.57</v>
      </c>
      <c r="K9">
        <v>1</v>
      </c>
    </row>
    <row r="10" spans="1:11" x14ac:dyDescent="0.25">
      <c r="A10" s="1" t="s">
        <v>20</v>
      </c>
      <c r="B10">
        <v>39</v>
      </c>
      <c r="C10">
        <v>3366.52</v>
      </c>
      <c r="D10">
        <v>5</v>
      </c>
      <c r="E10" s="1" t="s">
        <v>12</v>
      </c>
      <c r="F10">
        <v>952.56</v>
      </c>
      <c r="G10">
        <v>5</v>
      </c>
      <c r="H10">
        <v>1000</v>
      </c>
      <c r="I10">
        <v>1574</v>
      </c>
      <c r="J10">
        <v>2413.96</v>
      </c>
      <c r="K10">
        <v>1</v>
      </c>
    </row>
    <row r="11" spans="1:11" x14ac:dyDescent="0.25">
      <c r="A11" s="1" t="s">
        <v>21</v>
      </c>
      <c r="B11">
        <v>39</v>
      </c>
      <c r="C11">
        <v>2840.79</v>
      </c>
      <c r="D11">
        <v>6</v>
      </c>
      <c r="E11" s="1" t="s">
        <v>12</v>
      </c>
      <c r="F11">
        <v>981.63</v>
      </c>
      <c r="G11">
        <v>6</v>
      </c>
      <c r="H11">
        <v>1000</v>
      </c>
      <c r="I11">
        <v>1693</v>
      </c>
      <c r="J11">
        <v>1859.16</v>
      </c>
      <c r="K11">
        <v>1</v>
      </c>
    </row>
    <row r="12" spans="1:11" x14ac:dyDescent="0.25">
      <c r="A12" s="1" t="s">
        <v>22</v>
      </c>
      <c r="B12">
        <v>44</v>
      </c>
      <c r="C12">
        <v>4621.0600000000004</v>
      </c>
      <c r="D12">
        <v>6</v>
      </c>
      <c r="E12" s="1" t="s">
        <v>12</v>
      </c>
      <c r="F12">
        <v>1305.1199999999999</v>
      </c>
      <c r="G12">
        <v>6</v>
      </c>
      <c r="H12">
        <v>1000</v>
      </c>
      <c r="I12">
        <v>1703</v>
      </c>
      <c r="J12">
        <v>3315.94</v>
      </c>
      <c r="K12">
        <v>1</v>
      </c>
    </row>
    <row r="13" spans="1:11" x14ac:dyDescent="0.25">
      <c r="A13" s="1" t="s">
        <v>23</v>
      </c>
      <c r="B13">
        <v>45</v>
      </c>
      <c r="C13">
        <v>4324.26</v>
      </c>
      <c r="D13">
        <v>6</v>
      </c>
      <c r="E13" s="1" t="s">
        <v>12</v>
      </c>
      <c r="F13">
        <v>1212.8800000000001</v>
      </c>
      <c r="G13">
        <v>8</v>
      </c>
      <c r="H13">
        <v>1000</v>
      </c>
      <c r="I13">
        <v>2149</v>
      </c>
      <c r="J13">
        <v>3111.38</v>
      </c>
      <c r="K13">
        <v>1</v>
      </c>
    </row>
    <row r="14" spans="1:11" x14ac:dyDescent="0.25">
      <c r="A14" s="1" t="s">
        <v>24</v>
      </c>
      <c r="B14">
        <v>45</v>
      </c>
      <c r="C14">
        <v>3384.6</v>
      </c>
      <c r="D14">
        <v>7</v>
      </c>
      <c r="E14" s="1" t="s">
        <v>12</v>
      </c>
      <c r="F14">
        <v>928.84</v>
      </c>
      <c r="G14">
        <v>8</v>
      </c>
      <c r="H14">
        <v>1000</v>
      </c>
      <c r="I14">
        <v>2591</v>
      </c>
      <c r="J14">
        <v>2455.75</v>
      </c>
      <c r="K14">
        <v>1</v>
      </c>
    </row>
    <row r="15" spans="1:11" x14ac:dyDescent="0.25">
      <c r="A15" s="1" t="s">
        <v>25</v>
      </c>
      <c r="B15">
        <v>46</v>
      </c>
      <c r="C15">
        <v>2838.02</v>
      </c>
      <c r="D15">
        <v>7</v>
      </c>
      <c r="E15" s="1" t="s">
        <v>12</v>
      </c>
      <c r="F15">
        <v>1007.33</v>
      </c>
      <c r="G15">
        <v>7</v>
      </c>
      <c r="H15">
        <v>1000</v>
      </c>
      <c r="I15">
        <v>2139</v>
      </c>
      <c r="J15">
        <v>1830.69</v>
      </c>
      <c r="K15">
        <v>1</v>
      </c>
    </row>
    <row r="16" spans="1:11" x14ac:dyDescent="0.25">
      <c r="A16" s="1" t="s">
        <v>26</v>
      </c>
      <c r="B16">
        <v>53</v>
      </c>
      <c r="C16">
        <v>4148.6000000000004</v>
      </c>
      <c r="D16">
        <v>7</v>
      </c>
      <c r="E16" s="1" t="s">
        <v>12</v>
      </c>
      <c r="F16">
        <v>1325.16</v>
      </c>
      <c r="G16">
        <v>8</v>
      </c>
      <c r="H16">
        <v>1000</v>
      </c>
      <c r="I16">
        <v>3682</v>
      </c>
      <c r="J16">
        <v>2823.43</v>
      </c>
      <c r="K16">
        <v>1</v>
      </c>
    </row>
    <row r="17" spans="1:11" x14ac:dyDescent="0.25">
      <c r="A17" s="1" t="s">
        <v>27</v>
      </c>
      <c r="B17">
        <v>54</v>
      </c>
      <c r="C17">
        <v>5468.99</v>
      </c>
      <c r="D17">
        <v>7</v>
      </c>
      <c r="E17" s="1" t="s">
        <v>12</v>
      </c>
      <c r="F17">
        <v>1476.31</v>
      </c>
      <c r="G17">
        <v>8</v>
      </c>
      <c r="H17">
        <v>1000</v>
      </c>
      <c r="I17">
        <v>2656</v>
      </c>
      <c r="J17">
        <v>3992.68</v>
      </c>
      <c r="K17">
        <v>1</v>
      </c>
    </row>
    <row r="18" spans="1:11" x14ac:dyDescent="0.25">
      <c r="A18" s="1" t="s">
        <v>28</v>
      </c>
      <c r="B18">
        <v>55</v>
      </c>
      <c r="C18">
        <v>4234.76</v>
      </c>
      <c r="D18">
        <v>9</v>
      </c>
      <c r="E18" s="1" t="s">
        <v>12</v>
      </c>
      <c r="F18">
        <v>1640.87</v>
      </c>
      <c r="G18">
        <v>10</v>
      </c>
      <c r="H18">
        <v>1000</v>
      </c>
      <c r="I18">
        <v>2640</v>
      </c>
      <c r="J18">
        <v>2593.88</v>
      </c>
      <c r="K18">
        <v>1</v>
      </c>
    </row>
    <row r="19" spans="1:11" x14ac:dyDescent="0.25">
      <c r="A19" s="1" t="s">
        <v>29</v>
      </c>
      <c r="B19">
        <v>60</v>
      </c>
      <c r="C19">
        <v>5007.8900000000003</v>
      </c>
      <c r="D19">
        <v>9</v>
      </c>
      <c r="E19" s="1" t="s">
        <v>12</v>
      </c>
      <c r="F19">
        <v>1498.78</v>
      </c>
      <c r="G19">
        <v>9</v>
      </c>
      <c r="H19">
        <v>1000</v>
      </c>
      <c r="I19">
        <v>4393</v>
      </c>
      <c r="J19">
        <v>3509.11</v>
      </c>
      <c r="K19">
        <v>1</v>
      </c>
    </row>
    <row r="20" spans="1:11" x14ac:dyDescent="0.25">
      <c r="A20" s="1" t="s">
        <v>30</v>
      </c>
      <c r="B20">
        <v>61</v>
      </c>
      <c r="C20">
        <v>4831.04</v>
      </c>
      <c r="D20">
        <v>9</v>
      </c>
      <c r="E20" s="1" t="s">
        <v>12</v>
      </c>
      <c r="F20">
        <v>1454.91</v>
      </c>
      <c r="G20">
        <v>13</v>
      </c>
      <c r="H20">
        <v>1000</v>
      </c>
      <c r="I20">
        <v>4364</v>
      </c>
      <c r="J20">
        <v>3376.13</v>
      </c>
      <c r="K20">
        <v>1</v>
      </c>
    </row>
    <row r="21" spans="1:11" x14ac:dyDescent="0.25">
      <c r="A21" s="1" t="s">
        <v>31</v>
      </c>
      <c r="B21">
        <v>62</v>
      </c>
      <c r="C21">
        <v>4460.62</v>
      </c>
      <c r="D21">
        <v>8</v>
      </c>
      <c r="E21" s="1" t="s">
        <v>12</v>
      </c>
      <c r="F21">
        <v>1325.46</v>
      </c>
      <c r="G21">
        <v>10</v>
      </c>
      <c r="H21">
        <v>1000</v>
      </c>
      <c r="I21">
        <v>3973</v>
      </c>
      <c r="J21">
        <v>3135.16</v>
      </c>
      <c r="K21">
        <v>1</v>
      </c>
    </row>
    <row r="22" spans="1:11" x14ac:dyDescent="0.25">
      <c r="A22" s="1" t="s">
        <v>32</v>
      </c>
      <c r="B22">
        <v>63</v>
      </c>
      <c r="C22">
        <v>5063.62</v>
      </c>
      <c r="D22">
        <v>10</v>
      </c>
      <c r="E22" s="1" t="s">
        <v>12</v>
      </c>
      <c r="F22">
        <v>1726.99</v>
      </c>
      <c r="G22">
        <v>10</v>
      </c>
      <c r="H22">
        <v>1000</v>
      </c>
      <c r="I22">
        <v>4813</v>
      </c>
      <c r="J22">
        <v>3336.63</v>
      </c>
      <c r="K22">
        <v>1</v>
      </c>
    </row>
    <row r="23" spans="1:11" x14ac:dyDescent="0.25">
      <c r="A23" s="1" t="s">
        <v>33</v>
      </c>
      <c r="B23">
        <v>64</v>
      </c>
      <c r="C23">
        <v>4432.95</v>
      </c>
      <c r="D23">
        <v>9</v>
      </c>
      <c r="E23" s="1" t="s">
        <v>12</v>
      </c>
      <c r="F23">
        <v>1350.43</v>
      </c>
      <c r="G23">
        <v>10</v>
      </c>
      <c r="H23">
        <v>1000</v>
      </c>
      <c r="I23">
        <v>4350</v>
      </c>
      <c r="J23">
        <v>3082.51</v>
      </c>
      <c r="K23">
        <v>1</v>
      </c>
    </row>
    <row r="24" spans="1:11" x14ac:dyDescent="0.25">
      <c r="A24" s="1" t="s">
        <v>34</v>
      </c>
      <c r="B24">
        <v>65</v>
      </c>
      <c r="C24">
        <v>4169.32</v>
      </c>
      <c r="D24">
        <v>9</v>
      </c>
      <c r="E24" s="1" t="s">
        <v>12</v>
      </c>
      <c r="F24">
        <v>1372.11</v>
      </c>
      <c r="G24">
        <v>10</v>
      </c>
      <c r="H24">
        <v>1000</v>
      </c>
      <c r="I24">
        <v>4697</v>
      </c>
      <c r="J24">
        <v>2797.21</v>
      </c>
      <c r="K24">
        <v>1</v>
      </c>
    </row>
    <row r="25" spans="1:11" x14ac:dyDescent="0.25">
      <c r="A25" s="1" t="s">
        <v>35</v>
      </c>
      <c r="B25">
        <v>69</v>
      </c>
      <c r="C25">
        <v>5864.97</v>
      </c>
      <c r="D25">
        <v>9</v>
      </c>
      <c r="E25" s="1" t="s">
        <v>12</v>
      </c>
      <c r="F25">
        <v>1793.99</v>
      </c>
      <c r="G25">
        <v>9</v>
      </c>
      <c r="H25">
        <v>1000</v>
      </c>
      <c r="I25">
        <v>5332</v>
      </c>
      <c r="J25">
        <v>4070.98</v>
      </c>
      <c r="K25">
        <v>1</v>
      </c>
    </row>
    <row r="26" spans="1:11" x14ac:dyDescent="0.25">
      <c r="A26" s="1" t="s">
        <v>36</v>
      </c>
      <c r="B26">
        <v>80</v>
      </c>
      <c r="C26">
        <v>6113.25</v>
      </c>
      <c r="D26">
        <v>10</v>
      </c>
      <c r="E26" s="1" t="s">
        <v>12</v>
      </c>
      <c r="F26">
        <v>1935.03</v>
      </c>
      <c r="G26">
        <v>11</v>
      </c>
      <c r="H26">
        <v>1000</v>
      </c>
      <c r="I26">
        <v>7925</v>
      </c>
      <c r="J26">
        <v>4178.22</v>
      </c>
      <c r="K26">
        <v>1</v>
      </c>
    </row>
    <row r="27" spans="1:11" x14ac:dyDescent="0.25">
      <c r="A27" s="1" t="s">
        <v>37</v>
      </c>
      <c r="B27">
        <v>101</v>
      </c>
      <c r="C27">
        <v>5044.08</v>
      </c>
      <c r="D27">
        <v>10</v>
      </c>
      <c r="E27" s="1" t="s">
        <v>12</v>
      </c>
      <c r="F27">
        <v>1175.8699999999999</v>
      </c>
      <c r="G27">
        <v>11</v>
      </c>
      <c r="H27">
        <v>1000</v>
      </c>
      <c r="I27">
        <v>17804</v>
      </c>
      <c r="J27">
        <v>3868.21</v>
      </c>
      <c r="K27">
        <v>1</v>
      </c>
    </row>
    <row r="28" spans="1:11" x14ac:dyDescent="0.25">
      <c r="A28" s="1" t="s">
        <v>38</v>
      </c>
      <c r="B28">
        <v>101</v>
      </c>
      <c r="C28">
        <v>5252.56</v>
      </c>
      <c r="D28">
        <v>10</v>
      </c>
      <c r="E28" s="1" t="s">
        <v>12</v>
      </c>
      <c r="F28">
        <v>1107.22</v>
      </c>
      <c r="G28">
        <v>10</v>
      </c>
      <c r="H28">
        <v>1000</v>
      </c>
      <c r="I28">
        <v>14680</v>
      </c>
      <c r="J28">
        <v>4145.34</v>
      </c>
      <c r="K28">
        <v>1</v>
      </c>
    </row>
    <row r="29" spans="1:11" x14ac:dyDescent="0.25">
      <c r="A29" s="1" t="s">
        <v>39</v>
      </c>
      <c r="B29">
        <v>101</v>
      </c>
      <c r="C29">
        <v>4880.96</v>
      </c>
      <c r="D29">
        <v>8</v>
      </c>
      <c r="E29" s="1" t="s">
        <v>12</v>
      </c>
      <c r="F29">
        <v>1008.38</v>
      </c>
      <c r="G29">
        <v>9</v>
      </c>
      <c r="H29">
        <v>1000</v>
      </c>
      <c r="I29">
        <v>23150</v>
      </c>
      <c r="J29">
        <v>3872.57</v>
      </c>
      <c r="K29">
        <v>1</v>
      </c>
    </row>
    <row r="30" spans="1:11" x14ac:dyDescent="0.25">
      <c r="A30" s="1"/>
      <c r="E30" s="1"/>
      <c r="I30">
        <f>AVERAGE(Tabou_1000_1[Temps d''execution])</f>
        <v>4561.7142857142853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8E61-4572-46C8-8632-E6B8773D0BE7}">
  <dimension ref="A1:K30"/>
  <sheetViews>
    <sheetView workbookViewId="0">
      <selection activeCell="K2" activeCellId="3" sqref="A2:A29 D2:D29 G2:G29 K2:K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2575.83</v>
      </c>
      <c r="D2">
        <v>5</v>
      </c>
      <c r="E2" s="1" t="s">
        <v>12</v>
      </c>
      <c r="F2">
        <v>898.98</v>
      </c>
      <c r="G2">
        <v>5</v>
      </c>
      <c r="H2">
        <v>1000</v>
      </c>
      <c r="I2">
        <v>1013</v>
      </c>
      <c r="J2">
        <v>1676.86</v>
      </c>
      <c r="K2">
        <v>10</v>
      </c>
    </row>
    <row r="3" spans="1:11" x14ac:dyDescent="0.25">
      <c r="A3" s="1" t="s">
        <v>13</v>
      </c>
      <c r="B3">
        <v>33</v>
      </c>
      <c r="C3">
        <v>2941.44</v>
      </c>
      <c r="D3">
        <v>5</v>
      </c>
      <c r="E3" s="1" t="s">
        <v>12</v>
      </c>
      <c r="F3">
        <v>982.33</v>
      </c>
      <c r="G3">
        <v>6</v>
      </c>
      <c r="H3">
        <v>1000</v>
      </c>
      <c r="I3">
        <v>864</v>
      </c>
      <c r="J3">
        <v>1959.11</v>
      </c>
      <c r="K3">
        <v>10</v>
      </c>
    </row>
    <row r="4" spans="1:11" x14ac:dyDescent="0.25">
      <c r="A4" s="1" t="s">
        <v>14</v>
      </c>
      <c r="B4">
        <v>33</v>
      </c>
      <c r="C4">
        <v>2222.2800000000002</v>
      </c>
      <c r="D4">
        <v>6</v>
      </c>
      <c r="E4" s="1" t="s">
        <v>12</v>
      </c>
      <c r="F4">
        <v>847.73</v>
      </c>
      <c r="G4">
        <v>6</v>
      </c>
      <c r="H4">
        <v>1000</v>
      </c>
      <c r="I4">
        <v>1173</v>
      </c>
      <c r="J4">
        <v>1374.56</v>
      </c>
      <c r="K4">
        <v>10</v>
      </c>
    </row>
    <row r="5" spans="1:11" x14ac:dyDescent="0.25">
      <c r="A5" s="1" t="s">
        <v>15</v>
      </c>
      <c r="B5">
        <v>34</v>
      </c>
      <c r="C5">
        <v>2710.14</v>
      </c>
      <c r="D5">
        <v>5</v>
      </c>
      <c r="E5" s="1" t="s">
        <v>12</v>
      </c>
      <c r="F5">
        <v>905.18</v>
      </c>
      <c r="G5">
        <v>7</v>
      </c>
      <c r="H5">
        <v>1000</v>
      </c>
      <c r="I5">
        <v>1122</v>
      </c>
      <c r="J5">
        <v>1804.96</v>
      </c>
      <c r="K5">
        <v>10</v>
      </c>
    </row>
    <row r="6" spans="1:11" x14ac:dyDescent="0.25">
      <c r="A6" s="1" t="s">
        <v>16</v>
      </c>
      <c r="B6">
        <v>36</v>
      </c>
      <c r="C6">
        <v>2925.04</v>
      </c>
      <c r="D6">
        <v>5</v>
      </c>
      <c r="E6" s="1" t="s">
        <v>12</v>
      </c>
      <c r="F6">
        <v>1104.5</v>
      </c>
      <c r="G6">
        <v>5</v>
      </c>
      <c r="H6">
        <v>1000</v>
      </c>
      <c r="I6">
        <v>1260</v>
      </c>
      <c r="J6">
        <v>1820.55</v>
      </c>
      <c r="K6">
        <v>10</v>
      </c>
    </row>
    <row r="7" spans="1:11" x14ac:dyDescent="0.25">
      <c r="A7" s="1" t="s">
        <v>17</v>
      </c>
      <c r="B7">
        <v>37</v>
      </c>
      <c r="C7">
        <v>2763.58</v>
      </c>
      <c r="D7">
        <v>5</v>
      </c>
      <c r="E7" s="1" t="s">
        <v>12</v>
      </c>
      <c r="F7">
        <v>736.58</v>
      </c>
      <c r="G7">
        <v>7</v>
      </c>
      <c r="H7">
        <v>1000</v>
      </c>
      <c r="I7">
        <v>1491</v>
      </c>
      <c r="J7">
        <v>2026.99</v>
      </c>
      <c r="K7">
        <v>10</v>
      </c>
    </row>
    <row r="8" spans="1:11" x14ac:dyDescent="0.25">
      <c r="A8" s="1" t="s">
        <v>18</v>
      </c>
      <c r="B8">
        <v>37</v>
      </c>
      <c r="C8">
        <v>2649.22</v>
      </c>
      <c r="D8">
        <v>6</v>
      </c>
      <c r="E8" s="1" t="s">
        <v>12</v>
      </c>
      <c r="F8">
        <v>928.5</v>
      </c>
      <c r="G8">
        <v>7</v>
      </c>
      <c r="H8">
        <v>1000</v>
      </c>
      <c r="I8">
        <v>1142</v>
      </c>
      <c r="J8">
        <v>1720.72</v>
      </c>
      <c r="K8">
        <v>10</v>
      </c>
    </row>
    <row r="9" spans="1:11" x14ac:dyDescent="0.25">
      <c r="A9" s="1" t="s">
        <v>19</v>
      </c>
      <c r="B9">
        <v>38</v>
      </c>
      <c r="C9">
        <v>2688.3</v>
      </c>
      <c r="D9">
        <v>5</v>
      </c>
      <c r="E9" s="1" t="s">
        <v>12</v>
      </c>
      <c r="F9">
        <v>835.39</v>
      </c>
      <c r="G9">
        <v>6</v>
      </c>
      <c r="H9">
        <v>1000</v>
      </c>
      <c r="I9">
        <v>1783</v>
      </c>
      <c r="J9">
        <v>1852.9</v>
      </c>
      <c r="K9">
        <v>10</v>
      </c>
    </row>
    <row r="10" spans="1:11" x14ac:dyDescent="0.25">
      <c r="A10" s="1" t="s">
        <v>20</v>
      </c>
      <c r="B10">
        <v>39</v>
      </c>
      <c r="C10">
        <v>2784.2</v>
      </c>
      <c r="D10">
        <v>5</v>
      </c>
      <c r="E10" s="1" t="s">
        <v>12</v>
      </c>
      <c r="F10">
        <v>937.77</v>
      </c>
      <c r="G10">
        <v>5</v>
      </c>
      <c r="H10">
        <v>1000</v>
      </c>
      <c r="I10">
        <v>1482</v>
      </c>
      <c r="J10">
        <v>1846.44</v>
      </c>
      <c r="K10">
        <v>10</v>
      </c>
    </row>
    <row r="11" spans="1:11" x14ac:dyDescent="0.25">
      <c r="A11" s="1" t="s">
        <v>21</v>
      </c>
      <c r="B11">
        <v>39</v>
      </c>
      <c r="C11">
        <v>3551.58</v>
      </c>
      <c r="D11">
        <v>6</v>
      </c>
      <c r="E11" s="1" t="s">
        <v>12</v>
      </c>
      <c r="F11">
        <v>1176.3399999999999</v>
      </c>
      <c r="G11">
        <v>6</v>
      </c>
      <c r="H11">
        <v>1000</v>
      </c>
      <c r="I11">
        <v>1434</v>
      </c>
      <c r="J11">
        <v>2375.25</v>
      </c>
      <c r="K11">
        <v>10</v>
      </c>
    </row>
    <row r="12" spans="1:11" x14ac:dyDescent="0.25">
      <c r="A12" s="1" t="s">
        <v>22</v>
      </c>
      <c r="B12">
        <v>44</v>
      </c>
      <c r="C12">
        <v>2972.04</v>
      </c>
      <c r="D12">
        <v>6</v>
      </c>
      <c r="E12" s="1" t="s">
        <v>12</v>
      </c>
      <c r="F12">
        <v>1118.1300000000001</v>
      </c>
      <c r="G12">
        <v>8</v>
      </c>
      <c r="H12">
        <v>1000</v>
      </c>
      <c r="I12">
        <v>1488</v>
      </c>
      <c r="J12">
        <v>1853.91</v>
      </c>
      <c r="K12">
        <v>10</v>
      </c>
    </row>
    <row r="13" spans="1:11" x14ac:dyDescent="0.25">
      <c r="A13" s="1" t="s">
        <v>23</v>
      </c>
      <c r="B13">
        <v>45</v>
      </c>
      <c r="C13">
        <v>3701.07</v>
      </c>
      <c r="D13">
        <v>6</v>
      </c>
      <c r="E13" s="1" t="s">
        <v>12</v>
      </c>
      <c r="F13">
        <v>1086.79</v>
      </c>
      <c r="G13">
        <v>9</v>
      </c>
      <c r="H13">
        <v>1000</v>
      </c>
      <c r="I13">
        <v>2413</v>
      </c>
      <c r="J13">
        <v>2614.2800000000002</v>
      </c>
      <c r="K13">
        <v>10</v>
      </c>
    </row>
    <row r="14" spans="1:11" x14ac:dyDescent="0.25">
      <c r="A14" s="1" t="s">
        <v>24</v>
      </c>
      <c r="B14">
        <v>45</v>
      </c>
      <c r="C14">
        <v>3403.28</v>
      </c>
      <c r="D14">
        <v>7</v>
      </c>
      <c r="E14" s="1" t="s">
        <v>12</v>
      </c>
      <c r="F14">
        <v>1132.4100000000001</v>
      </c>
      <c r="G14">
        <v>9</v>
      </c>
      <c r="H14">
        <v>1000</v>
      </c>
      <c r="I14">
        <v>2365</v>
      </c>
      <c r="J14">
        <v>2270.87</v>
      </c>
      <c r="K14">
        <v>10</v>
      </c>
    </row>
    <row r="15" spans="1:11" x14ac:dyDescent="0.25">
      <c r="A15" s="1" t="s">
        <v>25</v>
      </c>
      <c r="B15">
        <v>46</v>
      </c>
      <c r="C15">
        <v>3120.68</v>
      </c>
      <c r="D15">
        <v>7</v>
      </c>
      <c r="E15" s="1" t="s">
        <v>12</v>
      </c>
      <c r="F15">
        <v>978.41</v>
      </c>
      <c r="G15">
        <v>8</v>
      </c>
      <c r="H15">
        <v>1000</v>
      </c>
      <c r="I15">
        <v>1677</v>
      </c>
      <c r="J15">
        <v>2142.27</v>
      </c>
      <c r="K15">
        <v>10</v>
      </c>
    </row>
    <row r="16" spans="1:11" x14ac:dyDescent="0.25">
      <c r="A16" s="1" t="s">
        <v>26</v>
      </c>
      <c r="B16">
        <v>53</v>
      </c>
      <c r="C16">
        <v>4057.3</v>
      </c>
      <c r="D16">
        <v>7</v>
      </c>
      <c r="E16" s="1" t="s">
        <v>12</v>
      </c>
      <c r="F16">
        <v>1236.44</v>
      </c>
      <c r="G16">
        <v>10</v>
      </c>
      <c r="H16">
        <v>1000</v>
      </c>
      <c r="I16">
        <v>2957</v>
      </c>
      <c r="J16">
        <v>2820.86</v>
      </c>
      <c r="K16">
        <v>10</v>
      </c>
    </row>
    <row r="17" spans="1:11" x14ac:dyDescent="0.25">
      <c r="A17" s="1" t="s">
        <v>27</v>
      </c>
      <c r="B17">
        <v>54</v>
      </c>
      <c r="C17">
        <v>4833.97</v>
      </c>
      <c r="D17">
        <v>7</v>
      </c>
      <c r="E17" s="1" t="s">
        <v>12</v>
      </c>
      <c r="F17">
        <v>1326.85</v>
      </c>
      <c r="G17">
        <v>8</v>
      </c>
      <c r="H17">
        <v>1000</v>
      </c>
      <c r="I17">
        <v>3042</v>
      </c>
      <c r="J17">
        <v>3507.12</v>
      </c>
      <c r="K17">
        <v>10</v>
      </c>
    </row>
    <row r="18" spans="1:11" x14ac:dyDescent="0.25">
      <c r="A18" s="1" t="s">
        <v>28</v>
      </c>
      <c r="B18">
        <v>55</v>
      </c>
      <c r="C18">
        <v>4101.74</v>
      </c>
      <c r="D18">
        <v>9</v>
      </c>
      <c r="E18" s="1" t="s">
        <v>12</v>
      </c>
      <c r="F18">
        <v>1476.58</v>
      </c>
      <c r="G18">
        <v>10</v>
      </c>
      <c r="H18">
        <v>1000</v>
      </c>
      <c r="I18">
        <v>3300</v>
      </c>
      <c r="J18">
        <v>2625.16</v>
      </c>
      <c r="K18">
        <v>10</v>
      </c>
    </row>
    <row r="19" spans="1:11" x14ac:dyDescent="0.25">
      <c r="A19" s="1" t="s">
        <v>29</v>
      </c>
      <c r="B19">
        <v>60</v>
      </c>
      <c r="C19">
        <v>4952.92</v>
      </c>
      <c r="D19">
        <v>9</v>
      </c>
      <c r="E19" s="1" t="s">
        <v>12</v>
      </c>
      <c r="F19">
        <v>1459.25</v>
      </c>
      <c r="G19">
        <v>11</v>
      </c>
      <c r="H19">
        <v>1000</v>
      </c>
      <c r="I19">
        <v>4229</v>
      </c>
      <c r="J19">
        <v>3493.67</v>
      </c>
      <c r="K19">
        <v>10</v>
      </c>
    </row>
    <row r="20" spans="1:11" x14ac:dyDescent="0.25">
      <c r="A20" s="1" t="s">
        <v>30</v>
      </c>
      <c r="B20">
        <v>61</v>
      </c>
      <c r="C20">
        <v>4660.62</v>
      </c>
      <c r="D20">
        <v>9</v>
      </c>
      <c r="E20" s="1" t="s">
        <v>12</v>
      </c>
      <c r="F20">
        <v>1558.28</v>
      </c>
      <c r="G20">
        <v>9</v>
      </c>
      <c r="H20">
        <v>1000</v>
      </c>
      <c r="I20">
        <v>4235</v>
      </c>
      <c r="J20">
        <v>3102.33</v>
      </c>
      <c r="K20">
        <v>10</v>
      </c>
    </row>
    <row r="21" spans="1:11" x14ac:dyDescent="0.25">
      <c r="A21" s="1" t="s">
        <v>31</v>
      </c>
      <c r="B21">
        <v>62</v>
      </c>
      <c r="C21">
        <v>4532.13</v>
      </c>
      <c r="D21">
        <v>8</v>
      </c>
      <c r="E21" s="1" t="s">
        <v>12</v>
      </c>
      <c r="F21">
        <v>1131.17</v>
      </c>
      <c r="G21">
        <v>10</v>
      </c>
      <c r="H21">
        <v>1000</v>
      </c>
      <c r="I21">
        <v>5663</v>
      </c>
      <c r="J21">
        <v>3400.96</v>
      </c>
      <c r="K21">
        <v>10</v>
      </c>
    </row>
    <row r="22" spans="1:11" x14ac:dyDescent="0.25">
      <c r="A22" s="1" t="s">
        <v>32</v>
      </c>
      <c r="B22">
        <v>63</v>
      </c>
      <c r="C22">
        <v>5352.46</v>
      </c>
      <c r="D22">
        <v>10</v>
      </c>
      <c r="E22" s="1" t="s">
        <v>12</v>
      </c>
      <c r="F22">
        <v>1709.6</v>
      </c>
      <c r="G22">
        <v>13</v>
      </c>
      <c r="H22">
        <v>1000</v>
      </c>
      <c r="I22">
        <v>4359</v>
      </c>
      <c r="J22">
        <v>3642.86</v>
      </c>
      <c r="K22">
        <v>10</v>
      </c>
    </row>
    <row r="23" spans="1:11" x14ac:dyDescent="0.25">
      <c r="A23" s="1" t="s">
        <v>33</v>
      </c>
      <c r="B23">
        <v>64</v>
      </c>
      <c r="C23">
        <v>3699.38</v>
      </c>
      <c r="D23">
        <v>9</v>
      </c>
      <c r="E23" s="1" t="s">
        <v>12</v>
      </c>
      <c r="F23">
        <v>1122.1300000000001</v>
      </c>
      <c r="G23">
        <v>11</v>
      </c>
      <c r="H23">
        <v>1000</v>
      </c>
      <c r="I23">
        <v>5710</v>
      </c>
      <c r="J23">
        <v>2577.25</v>
      </c>
      <c r="K23">
        <v>10</v>
      </c>
    </row>
    <row r="24" spans="1:11" x14ac:dyDescent="0.25">
      <c r="A24" s="1" t="s">
        <v>34</v>
      </c>
      <c r="B24">
        <v>65</v>
      </c>
      <c r="C24">
        <v>5741.78</v>
      </c>
      <c r="D24">
        <v>9</v>
      </c>
      <c r="E24" s="1" t="s">
        <v>12</v>
      </c>
      <c r="F24">
        <v>1756.02</v>
      </c>
      <c r="G24">
        <v>10</v>
      </c>
      <c r="H24">
        <v>1000</v>
      </c>
      <c r="I24">
        <v>5297</v>
      </c>
      <c r="J24">
        <v>3985.76</v>
      </c>
      <c r="K24">
        <v>10</v>
      </c>
    </row>
    <row r="25" spans="1:11" x14ac:dyDescent="0.25">
      <c r="A25" s="1" t="s">
        <v>35</v>
      </c>
      <c r="B25">
        <v>69</v>
      </c>
      <c r="C25">
        <v>4995.3900000000003</v>
      </c>
      <c r="D25">
        <v>9</v>
      </c>
      <c r="E25" s="1" t="s">
        <v>12</v>
      </c>
      <c r="F25">
        <v>1513.96</v>
      </c>
      <c r="G25">
        <v>10</v>
      </c>
      <c r="H25">
        <v>1000</v>
      </c>
      <c r="I25">
        <v>6642</v>
      </c>
      <c r="J25">
        <v>3481.43</v>
      </c>
      <c r="K25">
        <v>10</v>
      </c>
    </row>
    <row r="26" spans="1:11" x14ac:dyDescent="0.25">
      <c r="A26" s="1" t="s">
        <v>36</v>
      </c>
      <c r="B26">
        <v>80</v>
      </c>
      <c r="C26">
        <v>5122.54</v>
      </c>
      <c r="D26">
        <v>10</v>
      </c>
      <c r="E26" s="1" t="s">
        <v>12</v>
      </c>
      <c r="F26">
        <v>1392.59</v>
      </c>
      <c r="G26">
        <v>12</v>
      </c>
      <c r="H26">
        <v>1000</v>
      </c>
      <c r="I26">
        <v>8701</v>
      </c>
      <c r="J26">
        <v>3729.95</v>
      </c>
      <c r="K26">
        <v>10</v>
      </c>
    </row>
    <row r="27" spans="1:11" x14ac:dyDescent="0.25">
      <c r="A27" s="1" t="s">
        <v>37</v>
      </c>
      <c r="B27">
        <v>101</v>
      </c>
      <c r="C27">
        <v>4868.78</v>
      </c>
      <c r="D27">
        <v>10</v>
      </c>
      <c r="E27" s="1" t="s">
        <v>12</v>
      </c>
      <c r="F27">
        <v>1113.95</v>
      </c>
      <c r="G27">
        <v>12</v>
      </c>
      <c r="H27">
        <v>1000</v>
      </c>
      <c r="I27">
        <v>23912</v>
      </c>
      <c r="J27">
        <v>3754.84</v>
      </c>
      <c r="K27">
        <v>10</v>
      </c>
    </row>
    <row r="28" spans="1:11" x14ac:dyDescent="0.25">
      <c r="A28" s="1" t="s">
        <v>38</v>
      </c>
      <c r="B28">
        <v>101</v>
      </c>
      <c r="C28">
        <v>6509.65</v>
      </c>
      <c r="D28">
        <v>10</v>
      </c>
      <c r="E28" s="1" t="s">
        <v>12</v>
      </c>
      <c r="F28">
        <v>1519.96</v>
      </c>
      <c r="G28">
        <v>10</v>
      </c>
      <c r="H28">
        <v>1000</v>
      </c>
      <c r="I28">
        <v>17948</v>
      </c>
      <c r="J28">
        <v>4989.6899999999996</v>
      </c>
      <c r="K28">
        <v>10</v>
      </c>
    </row>
    <row r="29" spans="1:11" x14ac:dyDescent="0.25">
      <c r="A29" s="1" t="s">
        <v>39</v>
      </c>
      <c r="B29">
        <v>101</v>
      </c>
      <c r="C29">
        <v>6056.92</v>
      </c>
      <c r="D29">
        <v>8</v>
      </c>
      <c r="E29" s="1" t="s">
        <v>12</v>
      </c>
      <c r="F29">
        <v>1242.3</v>
      </c>
      <c r="G29">
        <v>8</v>
      </c>
      <c r="H29">
        <v>1000</v>
      </c>
      <c r="I29">
        <v>24973</v>
      </c>
      <c r="J29">
        <v>4814.62</v>
      </c>
      <c r="K29">
        <v>10</v>
      </c>
    </row>
    <row r="30" spans="1:11" x14ac:dyDescent="0.25">
      <c r="A30" s="1"/>
      <c r="E30" s="1"/>
      <c r="I30">
        <f>AVERAGE(Tabou_1000_10[Temps d''execution])</f>
        <v>5059.8214285714284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0EC6-1682-4D63-9551-E12F9EE5A179}">
  <dimension ref="A1:K30"/>
  <sheetViews>
    <sheetView workbookViewId="0">
      <selection activeCell="K2" activeCellId="3" sqref="A2:A29 D2:D29 G2:G29 K2:K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2660.89</v>
      </c>
      <c r="D2">
        <v>5</v>
      </c>
      <c r="E2" s="1" t="s">
        <v>12</v>
      </c>
      <c r="F2">
        <v>1027.5</v>
      </c>
      <c r="G2">
        <v>6</v>
      </c>
      <c r="H2">
        <v>1000</v>
      </c>
      <c r="I2">
        <v>1316</v>
      </c>
      <c r="J2">
        <v>1633.39</v>
      </c>
      <c r="K2">
        <v>20</v>
      </c>
    </row>
    <row r="3" spans="1:11" x14ac:dyDescent="0.25">
      <c r="A3" s="1" t="s">
        <v>13</v>
      </c>
      <c r="B3">
        <v>33</v>
      </c>
      <c r="C3">
        <v>3020.5</v>
      </c>
      <c r="D3">
        <v>5</v>
      </c>
      <c r="E3" s="1" t="s">
        <v>12</v>
      </c>
      <c r="F3">
        <v>991.59</v>
      </c>
      <c r="G3">
        <v>5</v>
      </c>
      <c r="H3">
        <v>1000</v>
      </c>
      <c r="I3">
        <v>925</v>
      </c>
      <c r="J3">
        <v>2028.91</v>
      </c>
      <c r="K3">
        <v>20</v>
      </c>
    </row>
    <row r="4" spans="1:11" x14ac:dyDescent="0.25">
      <c r="A4" s="1" t="s">
        <v>14</v>
      </c>
      <c r="B4">
        <v>33</v>
      </c>
      <c r="C4">
        <v>2675.74</v>
      </c>
      <c r="D4">
        <v>6</v>
      </c>
      <c r="E4" s="1" t="s">
        <v>12</v>
      </c>
      <c r="F4">
        <v>867.56</v>
      </c>
      <c r="G4">
        <v>6</v>
      </c>
      <c r="H4">
        <v>1000</v>
      </c>
      <c r="I4">
        <v>1007</v>
      </c>
      <c r="J4">
        <v>1808.17</v>
      </c>
      <c r="K4">
        <v>20</v>
      </c>
    </row>
    <row r="5" spans="1:11" x14ac:dyDescent="0.25">
      <c r="A5" s="1" t="s">
        <v>15</v>
      </c>
      <c r="B5">
        <v>34</v>
      </c>
      <c r="C5">
        <v>3000.95</v>
      </c>
      <c r="D5">
        <v>5</v>
      </c>
      <c r="E5" s="1" t="s">
        <v>12</v>
      </c>
      <c r="F5">
        <v>953.48</v>
      </c>
      <c r="G5">
        <v>6</v>
      </c>
      <c r="H5">
        <v>1000</v>
      </c>
      <c r="I5">
        <v>1082</v>
      </c>
      <c r="J5">
        <v>2047.47</v>
      </c>
      <c r="K5">
        <v>20</v>
      </c>
    </row>
    <row r="6" spans="1:11" x14ac:dyDescent="0.25">
      <c r="A6" s="1" t="s">
        <v>16</v>
      </c>
      <c r="B6">
        <v>36</v>
      </c>
      <c r="C6">
        <v>2772.49</v>
      </c>
      <c r="D6">
        <v>5</v>
      </c>
      <c r="E6" s="1" t="s">
        <v>12</v>
      </c>
      <c r="F6">
        <v>935.01</v>
      </c>
      <c r="G6">
        <v>6</v>
      </c>
      <c r="H6">
        <v>1000</v>
      </c>
      <c r="I6">
        <v>1447</v>
      </c>
      <c r="J6">
        <v>1837.47</v>
      </c>
      <c r="K6">
        <v>20</v>
      </c>
    </row>
    <row r="7" spans="1:11" x14ac:dyDescent="0.25">
      <c r="A7" s="1" t="s">
        <v>17</v>
      </c>
      <c r="B7">
        <v>37</v>
      </c>
      <c r="C7">
        <v>2568.84</v>
      </c>
      <c r="D7">
        <v>5</v>
      </c>
      <c r="E7" s="1" t="s">
        <v>12</v>
      </c>
      <c r="F7">
        <v>954.9</v>
      </c>
      <c r="G7">
        <v>5</v>
      </c>
      <c r="H7">
        <v>1000</v>
      </c>
      <c r="I7">
        <v>1395</v>
      </c>
      <c r="J7">
        <v>1613.94</v>
      </c>
      <c r="K7">
        <v>20</v>
      </c>
    </row>
    <row r="8" spans="1:11" x14ac:dyDescent="0.25">
      <c r="A8" s="1" t="s">
        <v>18</v>
      </c>
      <c r="B8">
        <v>37</v>
      </c>
      <c r="C8">
        <v>2954.79</v>
      </c>
      <c r="D8">
        <v>6</v>
      </c>
      <c r="E8" s="1" t="s">
        <v>12</v>
      </c>
      <c r="F8">
        <v>1081.71</v>
      </c>
      <c r="G8">
        <v>7</v>
      </c>
      <c r="H8">
        <v>1000</v>
      </c>
      <c r="I8">
        <v>1243</v>
      </c>
      <c r="J8">
        <v>1873.08</v>
      </c>
      <c r="K8">
        <v>20</v>
      </c>
    </row>
    <row r="9" spans="1:11" x14ac:dyDescent="0.25">
      <c r="A9" s="1" t="s">
        <v>19</v>
      </c>
      <c r="B9">
        <v>38</v>
      </c>
      <c r="C9">
        <v>2560.5</v>
      </c>
      <c r="D9">
        <v>5</v>
      </c>
      <c r="E9" s="1" t="s">
        <v>12</v>
      </c>
      <c r="F9">
        <v>831.56</v>
      </c>
      <c r="G9">
        <v>6</v>
      </c>
      <c r="H9">
        <v>1000</v>
      </c>
      <c r="I9">
        <v>1267</v>
      </c>
      <c r="J9">
        <v>1728.93</v>
      </c>
      <c r="K9">
        <v>20</v>
      </c>
    </row>
    <row r="10" spans="1:11" x14ac:dyDescent="0.25">
      <c r="A10" s="1" t="s">
        <v>20</v>
      </c>
      <c r="B10">
        <v>39</v>
      </c>
      <c r="C10">
        <v>2893.1</v>
      </c>
      <c r="D10">
        <v>5</v>
      </c>
      <c r="E10" s="1" t="s">
        <v>12</v>
      </c>
      <c r="F10">
        <v>1007.91</v>
      </c>
      <c r="G10">
        <v>7</v>
      </c>
      <c r="H10">
        <v>1000</v>
      </c>
      <c r="I10">
        <v>1393</v>
      </c>
      <c r="J10">
        <v>1885.2</v>
      </c>
      <c r="K10">
        <v>20</v>
      </c>
    </row>
    <row r="11" spans="1:11" x14ac:dyDescent="0.25">
      <c r="A11" s="1" t="s">
        <v>21</v>
      </c>
      <c r="B11">
        <v>39</v>
      </c>
      <c r="C11">
        <v>3023.95</v>
      </c>
      <c r="D11">
        <v>6</v>
      </c>
      <c r="E11" s="1" t="s">
        <v>12</v>
      </c>
      <c r="F11">
        <v>1078.48</v>
      </c>
      <c r="G11">
        <v>6</v>
      </c>
      <c r="H11">
        <v>1000</v>
      </c>
      <c r="I11">
        <v>1694</v>
      </c>
      <c r="J11">
        <v>1945.47</v>
      </c>
      <c r="K11">
        <v>20</v>
      </c>
    </row>
    <row r="12" spans="1:11" x14ac:dyDescent="0.25">
      <c r="A12" s="1" t="s">
        <v>22</v>
      </c>
      <c r="B12">
        <v>44</v>
      </c>
      <c r="C12">
        <v>2889.53</v>
      </c>
      <c r="D12">
        <v>6</v>
      </c>
      <c r="E12" s="1" t="s">
        <v>12</v>
      </c>
      <c r="F12">
        <v>943.44</v>
      </c>
      <c r="G12">
        <v>8</v>
      </c>
      <c r="H12">
        <v>1000</v>
      </c>
      <c r="I12">
        <v>2474</v>
      </c>
      <c r="J12">
        <v>1946.09</v>
      </c>
      <c r="K12">
        <v>20</v>
      </c>
    </row>
    <row r="13" spans="1:11" x14ac:dyDescent="0.25">
      <c r="A13" s="1" t="s">
        <v>23</v>
      </c>
      <c r="B13">
        <v>45</v>
      </c>
      <c r="C13">
        <v>3067.51</v>
      </c>
      <c r="D13">
        <v>6</v>
      </c>
      <c r="E13" s="1" t="s">
        <v>12</v>
      </c>
      <c r="F13">
        <v>1010.66</v>
      </c>
      <c r="G13">
        <v>8</v>
      </c>
      <c r="H13">
        <v>1000</v>
      </c>
      <c r="I13">
        <v>2950</v>
      </c>
      <c r="J13">
        <v>2056.85</v>
      </c>
      <c r="K13">
        <v>20</v>
      </c>
    </row>
    <row r="14" spans="1:11" x14ac:dyDescent="0.25">
      <c r="A14" s="1" t="s">
        <v>24</v>
      </c>
      <c r="B14">
        <v>45</v>
      </c>
      <c r="C14">
        <v>2823.07</v>
      </c>
      <c r="D14">
        <v>7</v>
      </c>
      <c r="E14" s="1" t="s">
        <v>12</v>
      </c>
      <c r="F14">
        <v>948.8</v>
      </c>
      <c r="G14">
        <v>8</v>
      </c>
      <c r="H14">
        <v>1000</v>
      </c>
      <c r="I14">
        <v>2136</v>
      </c>
      <c r="J14">
        <v>1874.27</v>
      </c>
      <c r="K14">
        <v>20</v>
      </c>
    </row>
    <row r="15" spans="1:11" x14ac:dyDescent="0.25">
      <c r="A15" s="1" t="s">
        <v>25</v>
      </c>
      <c r="B15">
        <v>46</v>
      </c>
      <c r="C15">
        <v>3338.27</v>
      </c>
      <c r="D15">
        <v>7</v>
      </c>
      <c r="E15" s="1" t="s">
        <v>12</v>
      </c>
      <c r="F15">
        <v>1011.42</v>
      </c>
      <c r="G15">
        <v>8</v>
      </c>
      <c r="H15">
        <v>1000</v>
      </c>
      <c r="I15">
        <v>3196</v>
      </c>
      <c r="J15">
        <v>2326.85</v>
      </c>
      <c r="K15">
        <v>20</v>
      </c>
    </row>
    <row r="16" spans="1:11" x14ac:dyDescent="0.25">
      <c r="A16" s="1" t="s">
        <v>26</v>
      </c>
      <c r="B16">
        <v>53</v>
      </c>
      <c r="C16">
        <v>3452.32</v>
      </c>
      <c r="D16">
        <v>7</v>
      </c>
      <c r="E16" s="1" t="s">
        <v>12</v>
      </c>
      <c r="F16">
        <v>1229.5</v>
      </c>
      <c r="G16">
        <v>7</v>
      </c>
      <c r="H16">
        <v>1000</v>
      </c>
      <c r="I16">
        <v>3760</v>
      </c>
      <c r="J16">
        <v>2222.83</v>
      </c>
      <c r="K16">
        <v>20</v>
      </c>
    </row>
    <row r="17" spans="1:11" x14ac:dyDescent="0.25">
      <c r="A17" s="1" t="s">
        <v>27</v>
      </c>
      <c r="B17">
        <v>54</v>
      </c>
      <c r="C17">
        <v>4571.41</v>
      </c>
      <c r="D17">
        <v>7</v>
      </c>
      <c r="E17" s="1" t="s">
        <v>12</v>
      </c>
      <c r="F17">
        <v>1361.96</v>
      </c>
      <c r="G17">
        <v>9</v>
      </c>
      <c r="H17">
        <v>1000</v>
      </c>
      <c r="I17">
        <v>4312</v>
      </c>
      <c r="J17">
        <v>3209.45</v>
      </c>
      <c r="K17">
        <v>20</v>
      </c>
    </row>
    <row r="18" spans="1:11" x14ac:dyDescent="0.25">
      <c r="A18" s="1" t="s">
        <v>28</v>
      </c>
      <c r="B18">
        <v>55</v>
      </c>
      <c r="C18">
        <v>4278.88</v>
      </c>
      <c r="D18">
        <v>9</v>
      </c>
      <c r="E18" s="1" t="s">
        <v>12</v>
      </c>
      <c r="F18">
        <v>1470.31</v>
      </c>
      <c r="G18">
        <v>9</v>
      </c>
      <c r="H18">
        <v>1000</v>
      </c>
      <c r="I18">
        <v>3043</v>
      </c>
      <c r="J18">
        <v>2808.57</v>
      </c>
      <c r="K18">
        <v>20</v>
      </c>
    </row>
    <row r="19" spans="1:11" x14ac:dyDescent="0.25">
      <c r="A19" s="1" t="s">
        <v>29</v>
      </c>
      <c r="B19">
        <v>60</v>
      </c>
      <c r="C19">
        <v>4102.78</v>
      </c>
      <c r="D19">
        <v>9</v>
      </c>
      <c r="E19" s="1" t="s">
        <v>12</v>
      </c>
      <c r="F19">
        <v>1405.98</v>
      </c>
      <c r="G19">
        <v>10</v>
      </c>
      <c r="H19">
        <v>1000</v>
      </c>
      <c r="I19">
        <v>4623</v>
      </c>
      <c r="J19">
        <v>2696.8</v>
      </c>
      <c r="K19">
        <v>20</v>
      </c>
    </row>
    <row r="20" spans="1:11" x14ac:dyDescent="0.25">
      <c r="A20" s="1" t="s">
        <v>30</v>
      </c>
      <c r="B20">
        <v>61</v>
      </c>
      <c r="C20">
        <v>4419.33</v>
      </c>
      <c r="D20">
        <v>9</v>
      </c>
      <c r="E20" s="1" t="s">
        <v>12</v>
      </c>
      <c r="F20">
        <v>1415.62</v>
      </c>
      <c r="G20">
        <v>10</v>
      </c>
      <c r="H20">
        <v>1000</v>
      </c>
      <c r="I20">
        <v>3610</v>
      </c>
      <c r="J20">
        <v>3003.71</v>
      </c>
      <c r="K20">
        <v>20</v>
      </c>
    </row>
    <row r="21" spans="1:11" x14ac:dyDescent="0.25">
      <c r="A21" s="1" t="s">
        <v>31</v>
      </c>
      <c r="B21">
        <v>62</v>
      </c>
      <c r="C21">
        <v>4222.5600000000004</v>
      </c>
      <c r="D21">
        <v>8</v>
      </c>
      <c r="E21" s="1" t="s">
        <v>12</v>
      </c>
      <c r="F21">
        <v>1228.5999999999999</v>
      </c>
      <c r="G21">
        <v>9</v>
      </c>
      <c r="H21">
        <v>1000</v>
      </c>
      <c r="I21">
        <v>4781</v>
      </c>
      <c r="J21">
        <v>2993.96</v>
      </c>
      <c r="K21">
        <v>20</v>
      </c>
    </row>
    <row r="22" spans="1:11" x14ac:dyDescent="0.25">
      <c r="A22" s="1" t="s">
        <v>32</v>
      </c>
      <c r="B22">
        <v>63</v>
      </c>
      <c r="C22">
        <v>6159.36</v>
      </c>
      <c r="D22">
        <v>10</v>
      </c>
      <c r="E22" s="1" t="s">
        <v>12</v>
      </c>
      <c r="F22">
        <v>2231.98</v>
      </c>
      <c r="G22">
        <v>13</v>
      </c>
      <c r="H22">
        <v>1000</v>
      </c>
      <c r="I22">
        <v>4401</v>
      </c>
      <c r="J22">
        <v>3927.38</v>
      </c>
      <c r="K22">
        <v>20</v>
      </c>
    </row>
    <row r="23" spans="1:11" x14ac:dyDescent="0.25">
      <c r="A23" s="1" t="s">
        <v>33</v>
      </c>
      <c r="B23">
        <v>64</v>
      </c>
      <c r="C23">
        <v>3988.37</v>
      </c>
      <c r="D23">
        <v>9</v>
      </c>
      <c r="E23" s="1" t="s">
        <v>12</v>
      </c>
      <c r="F23">
        <v>1204.52</v>
      </c>
      <c r="G23">
        <v>11</v>
      </c>
      <c r="H23">
        <v>1000</v>
      </c>
      <c r="I23">
        <v>6468</v>
      </c>
      <c r="J23">
        <v>2783.85</v>
      </c>
      <c r="K23">
        <v>20</v>
      </c>
    </row>
    <row r="24" spans="1:11" x14ac:dyDescent="0.25">
      <c r="A24" s="1" t="s">
        <v>34</v>
      </c>
      <c r="B24">
        <v>65</v>
      </c>
      <c r="C24">
        <v>5607.84</v>
      </c>
      <c r="D24">
        <v>9</v>
      </c>
      <c r="E24" s="1" t="s">
        <v>12</v>
      </c>
      <c r="F24">
        <v>1768.62</v>
      </c>
      <c r="G24">
        <v>10</v>
      </c>
      <c r="H24">
        <v>1000</v>
      </c>
      <c r="I24">
        <v>4100</v>
      </c>
      <c r="J24">
        <v>3839.22</v>
      </c>
      <c r="K24">
        <v>20</v>
      </c>
    </row>
    <row r="25" spans="1:11" x14ac:dyDescent="0.25">
      <c r="A25" s="1" t="s">
        <v>35</v>
      </c>
      <c r="B25">
        <v>69</v>
      </c>
      <c r="C25">
        <v>4757.07</v>
      </c>
      <c r="D25">
        <v>9</v>
      </c>
      <c r="E25" s="1" t="s">
        <v>12</v>
      </c>
      <c r="F25">
        <v>1476.31</v>
      </c>
      <c r="G25">
        <v>12</v>
      </c>
      <c r="H25">
        <v>1000</v>
      </c>
      <c r="I25">
        <v>6062</v>
      </c>
      <c r="J25">
        <v>3280.76</v>
      </c>
      <c r="K25">
        <v>20</v>
      </c>
    </row>
    <row r="26" spans="1:11" x14ac:dyDescent="0.25">
      <c r="A26" s="1" t="s">
        <v>36</v>
      </c>
      <c r="B26">
        <v>80</v>
      </c>
      <c r="C26">
        <v>5323.27</v>
      </c>
      <c r="D26">
        <v>10</v>
      </c>
      <c r="E26" s="1" t="s">
        <v>12</v>
      </c>
      <c r="F26">
        <v>1493.84</v>
      </c>
      <c r="G26">
        <v>12</v>
      </c>
      <c r="H26">
        <v>1000</v>
      </c>
      <c r="I26">
        <v>9540</v>
      </c>
      <c r="J26">
        <v>3829.43</v>
      </c>
      <c r="K26">
        <v>20</v>
      </c>
    </row>
    <row r="27" spans="1:11" x14ac:dyDescent="0.25">
      <c r="A27" s="1" t="s">
        <v>37</v>
      </c>
      <c r="B27">
        <v>101</v>
      </c>
      <c r="C27">
        <v>7043.04</v>
      </c>
      <c r="D27">
        <v>10</v>
      </c>
      <c r="E27" s="1" t="s">
        <v>12</v>
      </c>
      <c r="F27">
        <v>1582.95</v>
      </c>
      <c r="G27">
        <v>9</v>
      </c>
      <c r="H27">
        <v>1000</v>
      </c>
      <c r="I27">
        <v>28276</v>
      </c>
      <c r="J27">
        <v>5460.09</v>
      </c>
      <c r="K27">
        <v>20</v>
      </c>
    </row>
    <row r="28" spans="1:11" x14ac:dyDescent="0.25">
      <c r="A28" s="1" t="s">
        <v>38</v>
      </c>
      <c r="B28">
        <v>101</v>
      </c>
      <c r="C28">
        <v>5136.67</v>
      </c>
      <c r="D28">
        <v>10</v>
      </c>
      <c r="E28" s="1" t="s">
        <v>12</v>
      </c>
      <c r="F28">
        <v>1150.03</v>
      </c>
      <c r="G28">
        <v>11</v>
      </c>
      <c r="H28">
        <v>1000</v>
      </c>
      <c r="I28">
        <v>26222</v>
      </c>
      <c r="J28">
        <v>3986.64</v>
      </c>
      <c r="K28">
        <v>20</v>
      </c>
    </row>
    <row r="29" spans="1:11" x14ac:dyDescent="0.25">
      <c r="A29" s="1" t="s">
        <v>39</v>
      </c>
      <c r="B29">
        <v>101</v>
      </c>
      <c r="C29">
        <v>4344.6000000000004</v>
      </c>
      <c r="D29">
        <v>8</v>
      </c>
      <c r="E29" s="1" t="s">
        <v>12</v>
      </c>
      <c r="F29">
        <v>917.36</v>
      </c>
      <c r="G29">
        <v>9</v>
      </c>
      <c r="H29">
        <v>1000</v>
      </c>
      <c r="I29">
        <v>28637</v>
      </c>
      <c r="J29">
        <v>3427.24</v>
      </c>
      <c r="K29">
        <v>20</v>
      </c>
    </row>
    <row r="30" spans="1:11" x14ac:dyDescent="0.25">
      <c r="A30" s="1"/>
      <c r="E30" s="1"/>
      <c r="I30">
        <f>AVERAGE(Tabou_1000_20[Temps d''execution])</f>
        <v>5762.8571428571431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72C8-0855-4B77-B7D1-2E13A51225ED}">
  <dimension ref="A1:K30"/>
  <sheetViews>
    <sheetView workbookViewId="0">
      <selection activeCell="K2" activeCellId="3" sqref="A2:A29 D2:D29 G2:G29 K2:K29"/>
    </sheetView>
  </sheetViews>
  <sheetFormatPr baseColWidth="10" defaultRowHeight="15" x14ac:dyDescent="0.25"/>
  <cols>
    <col min="1" max="1" width="13.7109375" bestFit="1" customWidth="1"/>
    <col min="2" max="2" width="12.140625" bestFit="1" customWidth="1"/>
    <col min="3" max="3" width="16.85546875" bestFit="1" customWidth="1"/>
    <col min="4" max="4" width="18.7109375" bestFit="1" customWidth="1"/>
    <col min="5" max="5" width="18.42578125" bestFit="1" customWidth="1"/>
    <col min="6" max="6" width="16.85546875" bestFit="1" customWidth="1"/>
    <col min="7" max="7" width="19.42578125" bestFit="1" customWidth="1"/>
    <col min="8" max="8" width="19.7109375" bestFit="1" customWidth="1"/>
    <col min="9" max="9" width="20.28515625" bestFit="1" customWidth="1"/>
    <col min="10" max="10" width="21.5703125" bestFit="1" customWidth="1"/>
    <col min="11" max="11" width="18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32</v>
      </c>
      <c r="C2">
        <v>2340.7800000000002</v>
      </c>
      <c r="D2">
        <v>5</v>
      </c>
      <c r="E2" s="1" t="s">
        <v>12</v>
      </c>
      <c r="F2">
        <v>931.38</v>
      </c>
      <c r="G2">
        <v>5</v>
      </c>
      <c r="H2">
        <v>1000</v>
      </c>
      <c r="I2">
        <v>1111</v>
      </c>
      <c r="J2">
        <v>1409.4</v>
      </c>
      <c r="K2">
        <v>30</v>
      </c>
    </row>
    <row r="3" spans="1:11" x14ac:dyDescent="0.25">
      <c r="A3" s="1" t="s">
        <v>13</v>
      </c>
      <c r="B3">
        <v>33</v>
      </c>
      <c r="C3">
        <v>2241.59</v>
      </c>
      <c r="D3">
        <v>5</v>
      </c>
      <c r="E3" s="1" t="s">
        <v>12</v>
      </c>
      <c r="F3">
        <v>926.44</v>
      </c>
      <c r="G3">
        <v>6</v>
      </c>
      <c r="H3">
        <v>1000</v>
      </c>
      <c r="I3">
        <v>850</v>
      </c>
      <c r="J3">
        <v>1315.15</v>
      </c>
      <c r="K3">
        <v>30</v>
      </c>
    </row>
    <row r="4" spans="1:11" x14ac:dyDescent="0.25">
      <c r="A4" s="1" t="s">
        <v>14</v>
      </c>
      <c r="B4">
        <v>33</v>
      </c>
      <c r="C4">
        <v>1641.4</v>
      </c>
      <c r="D4">
        <v>6</v>
      </c>
      <c r="E4" s="1" t="s">
        <v>12</v>
      </c>
      <c r="F4">
        <v>809.2</v>
      </c>
      <c r="G4">
        <v>6</v>
      </c>
      <c r="H4">
        <v>1000</v>
      </c>
      <c r="I4">
        <v>883</v>
      </c>
      <c r="J4">
        <v>832.21</v>
      </c>
      <c r="K4">
        <v>30</v>
      </c>
    </row>
    <row r="5" spans="1:11" x14ac:dyDescent="0.25">
      <c r="A5" s="1" t="s">
        <v>15</v>
      </c>
      <c r="B5">
        <v>34</v>
      </c>
      <c r="C5">
        <v>2588.6</v>
      </c>
      <c r="D5">
        <v>5</v>
      </c>
      <c r="E5" s="1" t="s">
        <v>12</v>
      </c>
      <c r="F5">
        <v>859.4</v>
      </c>
      <c r="G5">
        <v>7</v>
      </c>
      <c r="H5">
        <v>1000</v>
      </c>
      <c r="I5">
        <v>1393</v>
      </c>
      <c r="J5">
        <v>1729.2</v>
      </c>
      <c r="K5">
        <v>30</v>
      </c>
    </row>
    <row r="6" spans="1:11" x14ac:dyDescent="0.25">
      <c r="A6" s="1" t="s">
        <v>16</v>
      </c>
      <c r="B6">
        <v>36</v>
      </c>
      <c r="C6">
        <v>2709</v>
      </c>
      <c r="D6">
        <v>5</v>
      </c>
      <c r="E6" s="1" t="s">
        <v>12</v>
      </c>
      <c r="F6">
        <v>863.39</v>
      </c>
      <c r="G6">
        <v>5</v>
      </c>
      <c r="H6">
        <v>1000</v>
      </c>
      <c r="I6">
        <v>1580</v>
      </c>
      <c r="J6">
        <v>1845.61</v>
      </c>
      <c r="K6">
        <v>30</v>
      </c>
    </row>
    <row r="7" spans="1:11" x14ac:dyDescent="0.25">
      <c r="A7" s="1" t="s">
        <v>17</v>
      </c>
      <c r="B7">
        <v>37</v>
      </c>
      <c r="C7">
        <v>2645.34</v>
      </c>
      <c r="D7">
        <v>5</v>
      </c>
      <c r="E7" s="1" t="s">
        <v>12</v>
      </c>
      <c r="F7">
        <v>851.83</v>
      </c>
      <c r="G7">
        <v>6</v>
      </c>
      <c r="H7">
        <v>1000</v>
      </c>
      <c r="I7">
        <v>2061</v>
      </c>
      <c r="J7">
        <v>1793.51</v>
      </c>
      <c r="K7">
        <v>30</v>
      </c>
    </row>
    <row r="8" spans="1:11" x14ac:dyDescent="0.25">
      <c r="A8" s="1" t="s">
        <v>18</v>
      </c>
      <c r="B8">
        <v>37</v>
      </c>
      <c r="C8">
        <v>2834.02</v>
      </c>
      <c r="D8">
        <v>6</v>
      </c>
      <c r="E8" s="1" t="s">
        <v>12</v>
      </c>
      <c r="F8">
        <v>965.95</v>
      </c>
      <c r="G8">
        <v>7</v>
      </c>
      <c r="H8">
        <v>1000</v>
      </c>
      <c r="I8">
        <v>1489</v>
      </c>
      <c r="J8">
        <v>1868.07</v>
      </c>
      <c r="K8">
        <v>30</v>
      </c>
    </row>
    <row r="9" spans="1:11" x14ac:dyDescent="0.25">
      <c r="A9" s="1" t="s">
        <v>19</v>
      </c>
      <c r="B9">
        <v>38</v>
      </c>
      <c r="C9">
        <v>3891.84</v>
      </c>
      <c r="D9">
        <v>5</v>
      </c>
      <c r="E9" s="1" t="s">
        <v>12</v>
      </c>
      <c r="F9">
        <v>1177.8800000000001</v>
      </c>
      <c r="G9">
        <v>6</v>
      </c>
      <c r="H9">
        <v>1000</v>
      </c>
      <c r="I9">
        <v>1290</v>
      </c>
      <c r="J9">
        <v>2713.96</v>
      </c>
      <c r="K9">
        <v>30</v>
      </c>
    </row>
    <row r="10" spans="1:11" x14ac:dyDescent="0.25">
      <c r="A10" s="1" t="s">
        <v>20</v>
      </c>
      <c r="B10">
        <v>39</v>
      </c>
      <c r="C10">
        <v>3045.66</v>
      </c>
      <c r="D10">
        <v>5</v>
      </c>
      <c r="E10" s="1" t="s">
        <v>12</v>
      </c>
      <c r="F10">
        <v>881.18</v>
      </c>
      <c r="G10">
        <v>7</v>
      </c>
      <c r="H10">
        <v>1000</v>
      </c>
      <c r="I10">
        <v>2136</v>
      </c>
      <c r="J10">
        <v>2164.48</v>
      </c>
      <c r="K10">
        <v>30</v>
      </c>
    </row>
    <row r="11" spans="1:11" x14ac:dyDescent="0.25">
      <c r="A11" s="1" t="s">
        <v>21</v>
      </c>
      <c r="B11">
        <v>39</v>
      </c>
      <c r="C11">
        <v>2662.42</v>
      </c>
      <c r="D11">
        <v>6</v>
      </c>
      <c r="E11" s="1" t="s">
        <v>12</v>
      </c>
      <c r="F11">
        <v>1027.72</v>
      </c>
      <c r="G11">
        <v>6</v>
      </c>
      <c r="H11">
        <v>1000</v>
      </c>
      <c r="I11">
        <v>1624</v>
      </c>
      <c r="J11">
        <v>1634.7</v>
      </c>
      <c r="K11">
        <v>30</v>
      </c>
    </row>
    <row r="12" spans="1:11" x14ac:dyDescent="0.25">
      <c r="A12" s="1" t="s">
        <v>22</v>
      </c>
      <c r="B12">
        <v>44</v>
      </c>
      <c r="C12">
        <v>3132.23</v>
      </c>
      <c r="D12">
        <v>6</v>
      </c>
      <c r="E12" s="1" t="s">
        <v>12</v>
      </c>
      <c r="F12">
        <v>951.63</v>
      </c>
      <c r="G12">
        <v>6</v>
      </c>
      <c r="H12">
        <v>1000</v>
      </c>
      <c r="I12">
        <v>2425</v>
      </c>
      <c r="J12">
        <v>2180.6</v>
      </c>
      <c r="K12">
        <v>30</v>
      </c>
    </row>
    <row r="13" spans="1:11" x14ac:dyDescent="0.25">
      <c r="A13" s="1" t="s">
        <v>23</v>
      </c>
      <c r="B13">
        <v>45</v>
      </c>
      <c r="C13">
        <v>3404.98</v>
      </c>
      <c r="D13">
        <v>6</v>
      </c>
      <c r="E13" s="1" t="s">
        <v>12</v>
      </c>
      <c r="F13">
        <v>1112.83</v>
      </c>
      <c r="G13">
        <v>8</v>
      </c>
      <c r="H13">
        <v>1000</v>
      </c>
      <c r="I13">
        <v>2141</v>
      </c>
      <c r="J13">
        <v>2292.15</v>
      </c>
      <c r="K13">
        <v>30</v>
      </c>
    </row>
    <row r="14" spans="1:11" x14ac:dyDescent="0.25">
      <c r="A14" s="1" t="s">
        <v>24</v>
      </c>
      <c r="B14">
        <v>45</v>
      </c>
      <c r="C14">
        <v>3551.42</v>
      </c>
      <c r="D14">
        <v>7</v>
      </c>
      <c r="E14" s="1" t="s">
        <v>12</v>
      </c>
      <c r="F14">
        <v>1156.32</v>
      </c>
      <c r="G14">
        <v>9</v>
      </c>
      <c r="H14">
        <v>1000</v>
      </c>
      <c r="I14">
        <v>2173</v>
      </c>
      <c r="J14">
        <v>2395.1</v>
      </c>
      <c r="K14">
        <v>30</v>
      </c>
    </row>
    <row r="15" spans="1:11" x14ac:dyDescent="0.25">
      <c r="A15" s="1" t="s">
        <v>25</v>
      </c>
      <c r="B15">
        <v>46</v>
      </c>
      <c r="C15">
        <v>3129.41</v>
      </c>
      <c r="D15">
        <v>7</v>
      </c>
      <c r="E15" s="1" t="s">
        <v>12</v>
      </c>
      <c r="F15">
        <v>1009.37</v>
      </c>
      <c r="G15">
        <v>7</v>
      </c>
      <c r="H15">
        <v>1000</v>
      </c>
      <c r="I15">
        <v>1946</v>
      </c>
      <c r="J15">
        <v>2120.04</v>
      </c>
      <c r="K15">
        <v>30</v>
      </c>
    </row>
    <row r="16" spans="1:11" x14ac:dyDescent="0.25">
      <c r="A16" s="1" t="s">
        <v>26</v>
      </c>
      <c r="B16">
        <v>53</v>
      </c>
      <c r="C16">
        <v>4818.3999999999996</v>
      </c>
      <c r="D16">
        <v>7</v>
      </c>
      <c r="E16" s="1" t="s">
        <v>12</v>
      </c>
      <c r="F16">
        <v>1527.65</v>
      </c>
      <c r="G16">
        <v>8</v>
      </c>
      <c r="H16">
        <v>1000</v>
      </c>
      <c r="I16">
        <v>3767</v>
      </c>
      <c r="J16">
        <v>3290.75</v>
      </c>
      <c r="K16">
        <v>30</v>
      </c>
    </row>
    <row r="17" spans="1:11" x14ac:dyDescent="0.25">
      <c r="A17" s="1" t="s">
        <v>27</v>
      </c>
      <c r="B17">
        <v>54</v>
      </c>
      <c r="C17">
        <v>3970.53</v>
      </c>
      <c r="D17">
        <v>7</v>
      </c>
      <c r="E17" s="1" t="s">
        <v>12</v>
      </c>
      <c r="F17">
        <v>1182.6600000000001</v>
      </c>
      <c r="G17">
        <v>8</v>
      </c>
      <c r="H17">
        <v>1000</v>
      </c>
      <c r="I17">
        <v>5267</v>
      </c>
      <c r="J17">
        <v>2787.87</v>
      </c>
      <c r="K17">
        <v>30</v>
      </c>
    </row>
    <row r="18" spans="1:11" x14ac:dyDescent="0.25">
      <c r="A18" s="1" t="s">
        <v>28</v>
      </c>
      <c r="B18">
        <v>55</v>
      </c>
      <c r="C18">
        <v>4831.42</v>
      </c>
      <c r="D18">
        <v>9</v>
      </c>
      <c r="E18" s="1" t="s">
        <v>12</v>
      </c>
      <c r="F18">
        <v>1640.45</v>
      </c>
      <c r="G18">
        <v>9</v>
      </c>
      <c r="H18">
        <v>1000</v>
      </c>
      <c r="I18">
        <v>3213</v>
      </c>
      <c r="J18">
        <v>3190.97</v>
      </c>
      <c r="K18">
        <v>30</v>
      </c>
    </row>
    <row r="19" spans="1:11" x14ac:dyDescent="0.25">
      <c r="A19" s="1" t="s">
        <v>29</v>
      </c>
      <c r="B19">
        <v>60</v>
      </c>
      <c r="C19">
        <v>4958.8500000000004</v>
      </c>
      <c r="D19">
        <v>9</v>
      </c>
      <c r="E19" s="1" t="s">
        <v>12</v>
      </c>
      <c r="F19">
        <v>1391.47</v>
      </c>
      <c r="G19">
        <v>10</v>
      </c>
      <c r="H19">
        <v>1000</v>
      </c>
      <c r="I19">
        <v>5269</v>
      </c>
      <c r="J19">
        <v>3567.38</v>
      </c>
      <c r="K19">
        <v>30</v>
      </c>
    </row>
    <row r="20" spans="1:11" x14ac:dyDescent="0.25">
      <c r="A20" s="1" t="s">
        <v>30</v>
      </c>
      <c r="B20">
        <v>61</v>
      </c>
      <c r="C20">
        <v>4236.16</v>
      </c>
      <c r="D20">
        <v>9</v>
      </c>
      <c r="E20" s="1" t="s">
        <v>12</v>
      </c>
      <c r="F20">
        <v>1269.76</v>
      </c>
      <c r="G20">
        <v>9</v>
      </c>
      <c r="H20">
        <v>1000</v>
      </c>
      <c r="I20">
        <v>3687</v>
      </c>
      <c r="J20">
        <v>2966.4</v>
      </c>
      <c r="K20">
        <v>30</v>
      </c>
    </row>
    <row r="21" spans="1:11" x14ac:dyDescent="0.25">
      <c r="A21" s="1" t="s">
        <v>31</v>
      </c>
      <c r="B21">
        <v>62</v>
      </c>
      <c r="C21">
        <v>5528.92</v>
      </c>
      <c r="D21">
        <v>8</v>
      </c>
      <c r="E21" s="1" t="s">
        <v>12</v>
      </c>
      <c r="F21">
        <v>1533.6</v>
      </c>
      <c r="G21">
        <v>9</v>
      </c>
      <c r="H21">
        <v>1000</v>
      </c>
      <c r="I21">
        <v>5517</v>
      </c>
      <c r="J21">
        <v>3995.32</v>
      </c>
      <c r="K21">
        <v>30</v>
      </c>
    </row>
    <row r="22" spans="1:11" x14ac:dyDescent="0.25">
      <c r="A22" s="1" t="s">
        <v>32</v>
      </c>
      <c r="B22">
        <v>63</v>
      </c>
      <c r="C22">
        <v>4367.6000000000004</v>
      </c>
      <c r="D22">
        <v>10</v>
      </c>
      <c r="E22" s="1" t="s">
        <v>12</v>
      </c>
      <c r="F22">
        <v>1720.69</v>
      </c>
      <c r="G22">
        <v>10</v>
      </c>
      <c r="H22">
        <v>1000</v>
      </c>
      <c r="I22">
        <v>4546</v>
      </c>
      <c r="J22">
        <v>2646.91</v>
      </c>
      <c r="K22">
        <v>30</v>
      </c>
    </row>
    <row r="23" spans="1:11" x14ac:dyDescent="0.25">
      <c r="A23" s="1" t="s">
        <v>33</v>
      </c>
      <c r="B23">
        <v>64</v>
      </c>
      <c r="C23">
        <v>4753.87</v>
      </c>
      <c r="D23">
        <v>9</v>
      </c>
      <c r="E23" s="1" t="s">
        <v>12</v>
      </c>
      <c r="F23">
        <v>1555.97</v>
      </c>
      <c r="G23">
        <v>10</v>
      </c>
      <c r="H23">
        <v>1000</v>
      </c>
      <c r="I23">
        <v>4300</v>
      </c>
      <c r="J23">
        <v>3197.91</v>
      </c>
      <c r="K23">
        <v>30</v>
      </c>
    </row>
    <row r="24" spans="1:11" x14ac:dyDescent="0.25">
      <c r="A24" s="1" t="s">
        <v>34</v>
      </c>
      <c r="B24">
        <v>65</v>
      </c>
      <c r="C24">
        <v>4663</v>
      </c>
      <c r="D24">
        <v>9</v>
      </c>
      <c r="E24" s="1" t="s">
        <v>12</v>
      </c>
      <c r="F24">
        <v>1445.81</v>
      </c>
      <c r="G24">
        <v>11</v>
      </c>
      <c r="H24">
        <v>1000</v>
      </c>
      <c r="I24">
        <v>7073</v>
      </c>
      <c r="J24">
        <v>3217.19</v>
      </c>
      <c r="K24">
        <v>30</v>
      </c>
    </row>
    <row r="25" spans="1:11" x14ac:dyDescent="0.25">
      <c r="A25" s="1" t="s">
        <v>35</v>
      </c>
      <c r="B25">
        <v>69</v>
      </c>
      <c r="C25">
        <v>4758.34</v>
      </c>
      <c r="D25">
        <v>9</v>
      </c>
      <c r="E25" s="1" t="s">
        <v>12</v>
      </c>
      <c r="F25">
        <v>1464.54</v>
      </c>
      <c r="G25">
        <v>9</v>
      </c>
      <c r="H25">
        <v>1000</v>
      </c>
      <c r="I25">
        <v>8432</v>
      </c>
      <c r="J25">
        <v>3293.8</v>
      </c>
      <c r="K25">
        <v>30</v>
      </c>
    </row>
    <row r="26" spans="1:11" x14ac:dyDescent="0.25">
      <c r="A26" s="1" t="s">
        <v>36</v>
      </c>
      <c r="B26">
        <v>80</v>
      </c>
      <c r="C26">
        <v>6247.22</v>
      </c>
      <c r="D26">
        <v>10</v>
      </c>
      <c r="E26" s="1" t="s">
        <v>12</v>
      </c>
      <c r="F26">
        <v>1672.77</v>
      </c>
      <c r="G26">
        <v>13</v>
      </c>
      <c r="H26">
        <v>1000</v>
      </c>
      <c r="I26">
        <v>10930</v>
      </c>
      <c r="J26">
        <v>4574.45</v>
      </c>
      <c r="K26">
        <v>30</v>
      </c>
    </row>
    <row r="27" spans="1:11" x14ac:dyDescent="0.25">
      <c r="A27" s="1" t="s">
        <v>37</v>
      </c>
      <c r="B27">
        <v>101</v>
      </c>
      <c r="C27">
        <v>4338.54</v>
      </c>
      <c r="D27">
        <v>10</v>
      </c>
      <c r="E27" s="1" t="s">
        <v>12</v>
      </c>
      <c r="F27">
        <v>1203.94</v>
      </c>
      <c r="G27">
        <v>12</v>
      </c>
      <c r="H27">
        <v>1000</v>
      </c>
      <c r="I27">
        <v>21305</v>
      </c>
      <c r="J27">
        <v>3134.59</v>
      </c>
      <c r="K27">
        <v>30</v>
      </c>
    </row>
    <row r="28" spans="1:11" x14ac:dyDescent="0.25">
      <c r="A28" s="1" t="s">
        <v>38</v>
      </c>
      <c r="B28">
        <v>101</v>
      </c>
      <c r="C28">
        <v>5524.57</v>
      </c>
      <c r="D28">
        <v>10</v>
      </c>
      <c r="E28" s="1" t="s">
        <v>12</v>
      </c>
      <c r="F28">
        <v>1258.5899999999999</v>
      </c>
      <c r="G28">
        <v>11</v>
      </c>
      <c r="H28">
        <v>1000</v>
      </c>
      <c r="I28">
        <v>20518</v>
      </c>
      <c r="J28">
        <v>4265.9799999999996</v>
      </c>
      <c r="K28">
        <v>30</v>
      </c>
    </row>
    <row r="29" spans="1:11" x14ac:dyDescent="0.25">
      <c r="A29" s="1" t="s">
        <v>39</v>
      </c>
      <c r="B29">
        <v>101</v>
      </c>
      <c r="C29">
        <v>5632.51</v>
      </c>
      <c r="D29">
        <v>8</v>
      </c>
      <c r="E29" s="1" t="s">
        <v>12</v>
      </c>
      <c r="F29">
        <v>1126.6500000000001</v>
      </c>
      <c r="G29">
        <v>9</v>
      </c>
      <c r="H29">
        <v>1000</v>
      </c>
      <c r="I29">
        <v>26204</v>
      </c>
      <c r="J29">
        <v>4505.8599999999997</v>
      </c>
      <c r="K29">
        <v>30</v>
      </c>
    </row>
    <row r="30" spans="1:11" x14ac:dyDescent="0.25">
      <c r="A30" s="1"/>
      <c r="E30" s="1"/>
      <c r="I30">
        <f>AVERAGE(Tabou_1000_30[Temps d''execution])</f>
        <v>5468.9285714285716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F A A B Q S w M E F A A C A A g A c K X L V M s b s S u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V M z Y x 0 j O w 0 Y c J 2 v h m 5 i E U G A E d D J J F E r R x L s 0 p K S 1 K t U s r 0 n U L s t G H c W 3 0 o X 6 w A w B Q S w M E F A A C A A g A c K X L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C l y 1 Q o W x k L v g I A A F Y 3 A A A T A B w A R m 9 y b X V s Y X M v U 2 V j d G l v b j E u b S C i G A A o o B Q A A A A A A A A A A A A A A A A A A A A A A A A A A A D t m s t u 2 k A U h v d I v M P I W R Q k F 9 l O C a I R i y g X t Y t G b U H d h C o y 5 l C m m g u d C 0 k U 5 Y H o v i 9 Q X q z j k B R a H C m i t W V L h w 3 G P j 6 X 8 f / h X 7 I 1 J I Z K Q f q r 7 / C w X q v X 9 D R W M C a D e C T t Z R g E w W V I e o S B q d e I + / S l V Q m 4 P c d 6 3 j q R i e U g T O O M M m g d S 2 H c D 9 3 w T l 4 P 3 y v 5 F Y w m V z A a J n M 1 G 0 5 c i B 7 C 9 U w q o 4 e b 6 V u J n n t N / + I E G O X U g O p 5 h 5 5 P j i W z X O h e G P r k V C R y T M W X X h i 1 I 5 9 8 s N J A 3 9 w w 6 K 0 3 W + d S w O e m v + p z z z s V L 8 3 y u w F N Z k p y q z 3 X t C v r A l 1 v 3 J 3 1 B u I x K N 1 Y j e S T i 4 f 9 R 4 z 1 k 5 j F S v e M s p s p B z c z I N x 1 M q H L x T r f Q M V C T 6 T i q 5 b T K N 3 I a M C / v f X O J S c T m k w p K D e j S R M a u D Z 3 P n H H R i R h N F 1 C d + i t M A e v W m m u + 2 N n 1 A j Q m o y B j G I N j + c K y 0 e g H s + e w 5 Q m 1 q 0 z 4 V R s 5 3 g H J p 6 C V V Q b + s 3 C V v 3 H G g q 0 Z S Y 2 G U U + / a 6 w E f R X G T f i S A F J r 2 S c 6 i p j m g H w m Z v l B V x D Y t O Y 7 Z A j 7 u Q g V x n c i t 1 3 l t H Q I K a M A W F u J j d J q q o / U 9 0 1 6 z U q s i / g U 3 o P c h Z 8 g I p H x Z d J 8 V H O i o 9 Q 8 a j 4 U i l + P 2 f F 7 6 P i U f F l U n z e N h 5 9 P C q + d I r P 9 0 8 e n T x q v n S a z 9 n K o 5 d H z Z d O 8 z m b e X T z q P l S a H 7 P + + h a o Y Z o y i 1 b L h 7 U G Z C 2 2 / J y Y C C 7 X K v 9 D O M T b Q B x 0 A 6 C E I l A I t Y N x Y q u Y h o / f z S z k H G l l g u X x y r 4 7 7 C 0 i 4 W l j b A g L J W F J S q Y l g h x Q V y q i k u n W C P W Q S O G s F Q Y l k J v L R 0 0 Y g h L h W E p 1 o h 1 0 I g h L t X F p V u s E e u i E U N Y K g x L o b e W L h o x h K X C s B R r x L r P M W L 7 i A v i 8 i Q u R 3 y 5 2 A m r j I 4 2 q F o v z C 6 v n O f 8 x j k + s E d g d g b m n x 7 Y / w J Q S w E C L Q A U A A I A C A B w p c t U y x u x K 6 c A A A D 3 A A A A E g A A A A A A A A A A A A A A A A A A A A A A Q 2 9 u Z m l n L 1 B h Y 2 t h Z 2 U u e G 1 s U E s B A i 0 A F A A C A A g A c K X L V F N y O C y b A A A A 4 Q A A A B M A A A A A A A A A A A A A A A A A 8 w A A A F t D b 2 5 0 Z W 5 0 X 1 R 5 c G V z X S 5 4 b W x Q S w E C L Q A U A A I A C A B w p c t U K F s Z C 7 4 C A A B W N w A A E w A A A A A A A A A A A A A A A A D b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G g E A A A A A A K Q a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3 V f M T A w M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3 V f M T A w M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y O j A 5 L j M 1 N T M 5 N D B a I i A v P j x F b n R y e S B U e X B l P S J G a W x s Q 2 9 s d W 1 u V H l w Z X M i I F Z h b H V l P S J z Q m d N R k F 3 W U Z B d 0 1 E Q l F N P S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R h a W x s Z S B s a X N 0 Z S B 0 Y W J v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v d V 8 x M D A w X z E v Q X V 0 b 1 J l b W 9 2 Z W R D b 2 x 1 b W 5 z M S 5 7 T m 9 t I G Z p Y 2 h p Z X I s M H 0 m c X V v d D s s J n F 1 b 3 Q 7 U 2 V j d G l v b j E v V G F i b 3 V f M T A w M F 8 x L 0 F 1 d G 9 S Z W 1 v d m V k Q 2 9 s d W 1 u c z E u e 0 5 i I G N s a W V u d H M s M X 0 m c X V v d D s s J n F 1 b 3 Q 7 U 2 V j d G l v b j E v V G F i b 3 V f M T A w M F 8 x L 0 F 1 d G 9 S Z W 1 v d m V k Q 2 9 s d W 1 u c z E u e 0 Z p d G 5 l c 3 M g Z G U g Y m F z Z S w y f S Z x d W 9 0 O y w m c X V v d D t T Z W N 0 a W 9 u M S 9 U Y W J v d V 8 x M D A w X z E v Q X V 0 b 1 J l b W 9 2 Z W R D b 2 x 1 b W 5 z M S 5 7 T m I g d m V o a W N 1 b G V z I G 1 p b i w z f S Z x d W 9 0 O y w m c X V v d D t T Z W N 0 a W 9 u M S 9 U Y W J v d V 8 x M D A w X z E v Q X V 0 b 1 J l b W 9 2 Z W R D b 2 x 1 b W 5 z M S 5 7 T W V 0 Y W h l d X J p c 3 R p c X V l L D R 9 J n F 1 b 3 Q 7 L C Z x d W 9 0 O 1 N l Y 3 R p b 2 4 x L 1 R h Y m 9 1 X z E w M D B f M S 9 B d X R v U m V t b 3 Z l Z E N v b H V t b n M x L n t G a X R u Z X N z I H J l c 3 V s d G F 0 L D V 9 J n F 1 b 3 Q 7 L C Z x d W 9 0 O 1 N l Y 3 R p b 2 4 x L 1 R h Y m 9 1 X z E w M D B f M S 9 B d X R v U m V t b 3 Z l Z E N v b H V t b n M x L n t W Z W h p Y 3 V s Z X M g c m V z d W x 0 Y X Q s N n 0 m c X V v d D s s J n F 1 b 3 Q 7 U 2 V j d G l v b j E v V G F i b 3 V f M T A w M F 8 x L 0 F 1 d G 9 S Z W 1 v d m V k Q 2 9 s d W 1 u c z E u e 0 5 v b W J y Z S B p d G V y Y X R p b 2 5 z L D d 9 J n F 1 b 3 Q 7 L C Z x d W 9 0 O 1 N l Y 3 R p b 2 4 x L 1 R h Y m 9 1 X z E w M D B f M S 9 B d X R v U m V t b 3 Z l Z E N v b H V t b n M x L n t U Z W 1 w c y B k X H U w M D I 3 Z X h l Y 3 V 0 a W 9 u L D h 9 J n F 1 b 3 Q 7 L C Z x d W 9 0 O 1 N l Y 3 R p b 2 4 x L 1 R h Y m 9 1 X z E w M D B f M S 9 B d X R v U m V t b 3 Z l Z E N v b H V t b n M x L n t B b W V s a W 9 y Y X R p b 2 4 g Z m l 0 b m V z c y w 5 f S Z x d W 9 0 O y w m c X V v d D t T Z W N 0 a W 9 u M S 9 U Y W J v d V 8 x M D A w X z E v Q X V 0 b 1 J l b W 9 2 Z W R D b 2 x 1 b W 5 z M S 5 7 V G F p b G x l I G x p c 3 R l I H R h Y m 9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3 V f M T A w M F 8 x L 0 F 1 d G 9 S Z W 1 v d m V k Q 2 9 s d W 1 u c z E u e 0 5 v b S B m a W N o a W V y L D B 9 J n F 1 b 3 Q 7 L C Z x d W 9 0 O 1 N l Y 3 R p b 2 4 x L 1 R h Y m 9 1 X z E w M D B f M S 9 B d X R v U m V t b 3 Z l Z E N v b H V t b n M x L n t O Y i B j b G l l b n R z L D F 9 J n F 1 b 3 Q 7 L C Z x d W 9 0 O 1 N l Y 3 R p b 2 4 x L 1 R h Y m 9 1 X z E w M D B f M S 9 B d X R v U m V t b 3 Z l Z E N v b H V t b n M x L n t G a X R u Z X N z I G R l I G J h c 2 U s M n 0 m c X V v d D s s J n F 1 b 3 Q 7 U 2 V j d G l v b j E v V G F i b 3 V f M T A w M F 8 x L 0 F 1 d G 9 S Z W 1 v d m V k Q 2 9 s d W 1 u c z E u e 0 5 i I H Z l a G l j d W x l c y B t a W 4 s M 3 0 m c X V v d D s s J n F 1 b 3 Q 7 U 2 V j d G l v b j E v V G F i b 3 V f M T A w M F 8 x L 0 F 1 d G 9 S Z W 1 v d m V k Q 2 9 s d W 1 u c z E u e 0 1 l d G F o Z X V y a X N 0 a X F 1 Z S w 0 f S Z x d W 9 0 O y w m c X V v d D t T Z W N 0 a W 9 u M S 9 U Y W J v d V 8 x M D A w X z E v Q X V 0 b 1 J l b W 9 2 Z W R D b 2 x 1 b W 5 z M S 5 7 R m l 0 b m V z c y B y Z X N 1 b H R h d C w 1 f S Z x d W 9 0 O y w m c X V v d D t T Z W N 0 a W 9 u M S 9 U Y W J v d V 8 x M D A w X z E v Q X V 0 b 1 J l b W 9 2 Z W R D b 2 x 1 b W 5 z M S 5 7 V m V o a W N 1 b G V z I H J l c 3 V s d G F 0 L D Z 9 J n F 1 b 3 Q 7 L C Z x d W 9 0 O 1 N l Y 3 R p b 2 4 x L 1 R h Y m 9 1 X z E w M D B f M S 9 B d X R v U m V t b 3 Z l Z E N v b H V t b n M x L n t O b 2 1 i c m U g a X R l c m F 0 a W 9 u c y w 3 f S Z x d W 9 0 O y w m c X V v d D t T Z W N 0 a W 9 u M S 9 U Y W J v d V 8 x M D A w X z E v Q X V 0 b 1 J l b W 9 2 Z W R D b 2 x 1 b W 5 z M S 5 7 V G V t c H M g Z F x 1 M D A y N 2 V 4 Z W N 1 d G l v b i w 4 f S Z x d W 9 0 O y w m c X V v d D t T Z W N 0 a W 9 u M S 9 U Y W J v d V 8 x M D A w X z E v Q X V 0 b 1 J l b W 9 2 Z W R D b 2 x 1 b W 5 z M S 5 7 Q W 1 l b G l v c m F 0 a W 9 u I G Z p d G 5 l c 3 M s O X 0 m c X V v d D s s J n F 1 b 3 Q 7 U 2 V j d G l v b j E v V G F i b 3 V f M T A w M F 8 x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X z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B f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B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I 6 M z A u M T U w M T U z N 1 o i I C 8 + P E V u d H J 5 I F R 5 c G U 9 I k Z p b G x D b 2 x 1 b W 5 U e X B l c y I g V m F s d W U 9 I n N C Z 0 1 G Q X d Z R k F 3 T U R C U U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B f M T A v Q X V 0 b 1 J l b W 9 2 Z W R D b 2 x 1 b W 5 z M S 5 7 T m 9 t I G Z p Y 2 h p Z X I s M H 0 m c X V v d D s s J n F 1 b 3 Q 7 U 2 V j d G l v b j E v V G F i b 3 V f M T A w M F 8 x M C 9 B d X R v U m V t b 3 Z l Z E N v b H V t b n M x L n t O Y i B j b G l l b n R z L D F 9 J n F 1 b 3 Q 7 L C Z x d W 9 0 O 1 N l Y 3 R p b 2 4 x L 1 R h Y m 9 1 X z E w M D B f M T A v Q X V 0 b 1 J l b W 9 2 Z W R D b 2 x 1 b W 5 z M S 5 7 R m l 0 b m V z c y B k Z S B i Y X N l L D J 9 J n F 1 b 3 Q 7 L C Z x d W 9 0 O 1 N l Y 3 R p b 2 4 x L 1 R h Y m 9 1 X z E w M D B f M T A v Q X V 0 b 1 J l b W 9 2 Z W R D b 2 x 1 b W 5 z M S 5 7 T m I g d m V o a W N 1 b G V z I G 1 p b i w z f S Z x d W 9 0 O y w m c X V v d D t T Z W N 0 a W 9 u M S 9 U Y W J v d V 8 x M D A w X z E w L 0 F 1 d G 9 S Z W 1 v d m V k Q 2 9 s d W 1 u c z E u e 0 1 l d G F o Z X V y a X N 0 a X F 1 Z S w 0 f S Z x d W 9 0 O y w m c X V v d D t T Z W N 0 a W 9 u M S 9 U Y W J v d V 8 x M D A w X z E w L 0 F 1 d G 9 S Z W 1 v d m V k Q 2 9 s d W 1 u c z E u e 0 Z p d G 5 l c 3 M g c m V z d W x 0 Y X Q s N X 0 m c X V v d D s s J n F 1 b 3 Q 7 U 2 V j d G l v b j E v V G F i b 3 V f M T A w M F 8 x M C 9 B d X R v U m V t b 3 Z l Z E N v b H V t b n M x L n t W Z W h p Y 3 V s Z X M g c m V z d W x 0 Y X Q s N n 0 m c X V v d D s s J n F 1 b 3 Q 7 U 2 V j d G l v b j E v V G F i b 3 V f M T A w M F 8 x M C 9 B d X R v U m V t b 3 Z l Z E N v b H V t b n M x L n t O b 2 1 i c m U g a X R l c m F 0 a W 9 u c y w 3 f S Z x d W 9 0 O y w m c X V v d D t T Z W N 0 a W 9 u M S 9 U Y W J v d V 8 x M D A w X z E w L 0 F 1 d G 9 S Z W 1 v d m V k Q 2 9 s d W 1 u c z E u e 1 R l b X B z I G R c d T A w M j d l e G V j d X R p b 2 4 s O H 0 m c X V v d D s s J n F 1 b 3 Q 7 U 2 V j d G l v b j E v V G F i b 3 V f M T A w M F 8 x M C 9 B d X R v U m V t b 3 Z l Z E N v b H V t b n M x L n t B b W V s a W 9 y Y X R p b 2 4 g Z m l 0 b m V z c y w 5 f S Z x d W 9 0 O y w m c X V v d D t T Z W N 0 a W 9 u M S 9 U Y W J v d V 8 x M D A w X z E w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B f M T A v Q X V 0 b 1 J l b W 9 2 Z W R D b 2 x 1 b W 5 z M S 5 7 T m 9 t I G Z p Y 2 h p Z X I s M H 0 m c X V v d D s s J n F 1 b 3 Q 7 U 2 V j d G l v b j E v V G F i b 3 V f M T A w M F 8 x M C 9 B d X R v U m V t b 3 Z l Z E N v b H V t b n M x L n t O Y i B j b G l l b n R z L D F 9 J n F 1 b 3 Q 7 L C Z x d W 9 0 O 1 N l Y 3 R p b 2 4 x L 1 R h Y m 9 1 X z E w M D B f M T A v Q X V 0 b 1 J l b W 9 2 Z W R D b 2 x 1 b W 5 z M S 5 7 R m l 0 b m V z c y B k Z S B i Y X N l L D J 9 J n F 1 b 3 Q 7 L C Z x d W 9 0 O 1 N l Y 3 R p b 2 4 x L 1 R h Y m 9 1 X z E w M D B f M T A v Q X V 0 b 1 J l b W 9 2 Z W R D b 2 x 1 b W 5 z M S 5 7 T m I g d m V o a W N 1 b G V z I G 1 p b i w z f S Z x d W 9 0 O y w m c X V v d D t T Z W N 0 a W 9 u M S 9 U Y W J v d V 8 x M D A w X z E w L 0 F 1 d G 9 S Z W 1 v d m V k Q 2 9 s d W 1 u c z E u e 0 1 l d G F o Z X V y a X N 0 a X F 1 Z S w 0 f S Z x d W 9 0 O y w m c X V v d D t T Z W N 0 a W 9 u M S 9 U Y W J v d V 8 x M D A w X z E w L 0 F 1 d G 9 S Z W 1 v d m V k Q 2 9 s d W 1 u c z E u e 0 Z p d G 5 l c 3 M g c m V z d W x 0 Y X Q s N X 0 m c X V v d D s s J n F 1 b 3 Q 7 U 2 V j d G l v b j E v V G F i b 3 V f M T A w M F 8 x M C 9 B d X R v U m V t b 3 Z l Z E N v b H V t b n M x L n t W Z W h p Y 3 V s Z X M g c m V z d W x 0 Y X Q s N n 0 m c X V v d D s s J n F 1 b 3 Q 7 U 2 V j d G l v b j E v V G F i b 3 V f M T A w M F 8 x M C 9 B d X R v U m V t b 3 Z l Z E N v b H V t b n M x L n t O b 2 1 i c m U g a X R l c m F 0 a W 9 u c y w 3 f S Z x d W 9 0 O y w m c X V v d D t T Z W N 0 a W 9 u M S 9 U Y W J v d V 8 x M D A w X z E w L 0 F 1 d G 9 S Z W 1 v d m V k Q 2 9 s d W 1 u c z E u e 1 R l b X B z I G R c d T A w M j d l e G V j d X R p b 2 4 s O H 0 m c X V v d D s s J n F 1 b 3 Q 7 U 2 V j d G l v b j E v V G F i b 3 V f M T A w M F 8 x M C 9 B d X R v U m V t b 3 Z l Z E N v b H V t b n M x L n t B b W V s a W 9 y Y X R p b 2 4 g Z m l 0 b m V z c y w 5 f S Z x d W 9 0 O y w m c X V v d D t T Z W N 0 a W 9 u M S 9 U Y W J v d V 8 x M D A w X z E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x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B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I 6 N D A u O T k 0 N T E 5 M 1 o i I C 8 + P E V u d H J 5 I F R 5 c G U 9 I k Z p b G x D b 2 x 1 b W 5 U e X B l c y I g V m F s d W U 9 I n N C Z 0 1 G Q X d Z R k F 3 T U R C U U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B f M j A v Q X V 0 b 1 J l b W 9 2 Z W R D b 2 x 1 b W 5 z M S 5 7 T m 9 t I G Z p Y 2 h p Z X I s M H 0 m c X V v d D s s J n F 1 b 3 Q 7 U 2 V j d G l v b j E v V G F i b 3 V f M T A w M F 8 y M C 9 B d X R v U m V t b 3 Z l Z E N v b H V t b n M x L n t O Y i B j b G l l b n R z L D F 9 J n F 1 b 3 Q 7 L C Z x d W 9 0 O 1 N l Y 3 R p b 2 4 x L 1 R h Y m 9 1 X z E w M D B f M j A v Q X V 0 b 1 J l b W 9 2 Z W R D b 2 x 1 b W 5 z M S 5 7 R m l 0 b m V z c y B k Z S B i Y X N l L D J 9 J n F 1 b 3 Q 7 L C Z x d W 9 0 O 1 N l Y 3 R p b 2 4 x L 1 R h Y m 9 1 X z E w M D B f M j A v Q X V 0 b 1 J l b W 9 2 Z W R D b 2 x 1 b W 5 z M S 5 7 T m I g d m V o a W N 1 b G V z I G 1 p b i w z f S Z x d W 9 0 O y w m c X V v d D t T Z W N 0 a W 9 u M S 9 U Y W J v d V 8 x M D A w X z I w L 0 F 1 d G 9 S Z W 1 v d m V k Q 2 9 s d W 1 u c z E u e 0 1 l d G F o Z X V y a X N 0 a X F 1 Z S w 0 f S Z x d W 9 0 O y w m c X V v d D t T Z W N 0 a W 9 u M S 9 U Y W J v d V 8 x M D A w X z I w L 0 F 1 d G 9 S Z W 1 v d m V k Q 2 9 s d W 1 u c z E u e 0 Z p d G 5 l c 3 M g c m V z d W x 0 Y X Q s N X 0 m c X V v d D s s J n F 1 b 3 Q 7 U 2 V j d G l v b j E v V G F i b 3 V f M T A w M F 8 y M C 9 B d X R v U m V t b 3 Z l Z E N v b H V t b n M x L n t W Z W h p Y 3 V s Z X M g c m V z d W x 0 Y X Q s N n 0 m c X V v d D s s J n F 1 b 3 Q 7 U 2 V j d G l v b j E v V G F i b 3 V f M T A w M F 8 y M C 9 B d X R v U m V t b 3 Z l Z E N v b H V t b n M x L n t O b 2 1 i c m U g a X R l c m F 0 a W 9 u c y w 3 f S Z x d W 9 0 O y w m c X V v d D t T Z W N 0 a W 9 u M S 9 U Y W J v d V 8 x M D A w X z I w L 0 F 1 d G 9 S Z W 1 v d m V k Q 2 9 s d W 1 u c z E u e 1 R l b X B z I G R c d T A w M j d l e G V j d X R p b 2 4 s O H 0 m c X V v d D s s J n F 1 b 3 Q 7 U 2 V j d G l v b j E v V G F i b 3 V f M T A w M F 8 y M C 9 B d X R v U m V t b 3 Z l Z E N v b H V t b n M x L n t B b W V s a W 9 y Y X R p b 2 4 g Z m l 0 b m V z c y w 5 f S Z x d W 9 0 O y w m c X V v d D t T Z W N 0 a W 9 u M S 9 U Y W J v d V 8 x M D A w X z I w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B f M j A v Q X V 0 b 1 J l b W 9 2 Z W R D b 2 x 1 b W 5 z M S 5 7 T m 9 t I G Z p Y 2 h p Z X I s M H 0 m c X V v d D s s J n F 1 b 3 Q 7 U 2 V j d G l v b j E v V G F i b 3 V f M T A w M F 8 y M C 9 B d X R v U m V t b 3 Z l Z E N v b H V t b n M x L n t O Y i B j b G l l b n R z L D F 9 J n F 1 b 3 Q 7 L C Z x d W 9 0 O 1 N l Y 3 R p b 2 4 x L 1 R h Y m 9 1 X z E w M D B f M j A v Q X V 0 b 1 J l b W 9 2 Z W R D b 2 x 1 b W 5 z M S 5 7 R m l 0 b m V z c y B k Z S B i Y X N l L D J 9 J n F 1 b 3 Q 7 L C Z x d W 9 0 O 1 N l Y 3 R p b 2 4 x L 1 R h Y m 9 1 X z E w M D B f M j A v Q X V 0 b 1 J l b W 9 2 Z W R D b 2 x 1 b W 5 z M S 5 7 T m I g d m V o a W N 1 b G V z I G 1 p b i w z f S Z x d W 9 0 O y w m c X V v d D t T Z W N 0 a W 9 u M S 9 U Y W J v d V 8 x M D A w X z I w L 0 F 1 d G 9 S Z W 1 v d m V k Q 2 9 s d W 1 u c z E u e 0 1 l d G F o Z X V y a X N 0 a X F 1 Z S w 0 f S Z x d W 9 0 O y w m c X V v d D t T Z W N 0 a W 9 u M S 9 U Y W J v d V 8 x M D A w X z I w L 0 F 1 d G 9 S Z W 1 v d m V k Q 2 9 s d W 1 u c z E u e 0 Z p d G 5 l c 3 M g c m V z d W x 0 Y X Q s N X 0 m c X V v d D s s J n F 1 b 3 Q 7 U 2 V j d G l v b j E v V G F i b 3 V f M T A w M F 8 y M C 9 B d X R v U m V t b 3 Z l Z E N v b H V t b n M x L n t W Z W h p Y 3 V s Z X M g c m V z d W x 0 Y X Q s N n 0 m c X V v d D s s J n F 1 b 3 Q 7 U 2 V j d G l v b j E v V G F i b 3 V f M T A w M F 8 y M C 9 B d X R v U m V t b 3 Z l Z E N v b H V t b n M x L n t O b 2 1 i c m U g a X R l c m F 0 a W 9 u c y w 3 f S Z x d W 9 0 O y w m c X V v d D t T Z W N 0 a W 9 u M S 9 U Y W J v d V 8 x M D A w X z I w L 0 F 1 d G 9 S Z W 1 v d m V k Q 2 9 s d W 1 u c z E u e 1 R l b X B z I G R c d T A w M j d l e G V j d X R p b 2 4 s O H 0 m c X V v d D s s J n F 1 b 3 Q 7 U 2 V j d G l v b j E v V G F i b 3 V f M T A w M F 8 y M C 9 B d X R v U m V t b 3 Z l Z E N v b H V t b n M x L n t B b W V s a W 9 y Y X R p b 2 4 g Z m l 0 b m V z c y w 5 f S Z x d W 9 0 O y w m c X V v d D t T Z W N 0 a W 9 u M S 9 U Y W J v d V 8 x M D A w X z I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y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y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B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I 6 N T Y u O D g 3 N D M 2 N l o i I C 8 + P E V u d H J 5 I F R 5 c G U 9 I k Z p b G x D b 2 x 1 b W 5 U e X B l c y I g V m F s d W U 9 I n N C Z 0 1 G Q X d Z R k F 3 T U R C U U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B f M z A v Q X V 0 b 1 J l b W 9 2 Z W R D b 2 x 1 b W 5 z M S 5 7 T m 9 t I G Z p Y 2 h p Z X I s M H 0 m c X V v d D s s J n F 1 b 3 Q 7 U 2 V j d G l v b j E v V G F i b 3 V f M T A w M F 8 z M C 9 B d X R v U m V t b 3 Z l Z E N v b H V t b n M x L n t O Y i B j b G l l b n R z L D F 9 J n F 1 b 3 Q 7 L C Z x d W 9 0 O 1 N l Y 3 R p b 2 4 x L 1 R h Y m 9 1 X z E w M D B f M z A v Q X V 0 b 1 J l b W 9 2 Z W R D b 2 x 1 b W 5 z M S 5 7 R m l 0 b m V z c y B k Z S B i Y X N l L D J 9 J n F 1 b 3 Q 7 L C Z x d W 9 0 O 1 N l Y 3 R p b 2 4 x L 1 R h Y m 9 1 X z E w M D B f M z A v Q X V 0 b 1 J l b W 9 2 Z W R D b 2 x 1 b W 5 z M S 5 7 T m I g d m V o a W N 1 b G V z I G 1 p b i w z f S Z x d W 9 0 O y w m c X V v d D t T Z W N 0 a W 9 u M S 9 U Y W J v d V 8 x M D A w X z M w L 0 F 1 d G 9 S Z W 1 v d m V k Q 2 9 s d W 1 u c z E u e 0 1 l d G F o Z X V y a X N 0 a X F 1 Z S w 0 f S Z x d W 9 0 O y w m c X V v d D t T Z W N 0 a W 9 u M S 9 U Y W J v d V 8 x M D A w X z M w L 0 F 1 d G 9 S Z W 1 v d m V k Q 2 9 s d W 1 u c z E u e 0 Z p d G 5 l c 3 M g c m V z d W x 0 Y X Q s N X 0 m c X V v d D s s J n F 1 b 3 Q 7 U 2 V j d G l v b j E v V G F i b 3 V f M T A w M F 8 z M C 9 B d X R v U m V t b 3 Z l Z E N v b H V t b n M x L n t W Z W h p Y 3 V s Z X M g c m V z d W x 0 Y X Q s N n 0 m c X V v d D s s J n F 1 b 3 Q 7 U 2 V j d G l v b j E v V G F i b 3 V f M T A w M F 8 z M C 9 B d X R v U m V t b 3 Z l Z E N v b H V t b n M x L n t O b 2 1 i c m U g a X R l c m F 0 a W 9 u c y w 3 f S Z x d W 9 0 O y w m c X V v d D t T Z W N 0 a W 9 u M S 9 U Y W J v d V 8 x M D A w X z M w L 0 F 1 d G 9 S Z W 1 v d m V k Q 2 9 s d W 1 u c z E u e 1 R l b X B z I G R c d T A w M j d l e G V j d X R p b 2 4 s O H 0 m c X V v d D s s J n F 1 b 3 Q 7 U 2 V j d G l v b j E v V G F i b 3 V f M T A w M F 8 z M C 9 B d X R v U m V t b 3 Z l Z E N v b H V t b n M x L n t B b W V s a W 9 y Y X R p b 2 4 g Z m l 0 b m V z c y w 5 f S Z x d W 9 0 O y w m c X V v d D t T Z W N 0 a W 9 u M S 9 U Y W J v d V 8 x M D A w X z M w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B f M z A v Q X V 0 b 1 J l b W 9 2 Z W R D b 2 x 1 b W 5 z M S 5 7 T m 9 t I G Z p Y 2 h p Z X I s M H 0 m c X V v d D s s J n F 1 b 3 Q 7 U 2 V j d G l v b j E v V G F i b 3 V f M T A w M F 8 z M C 9 B d X R v U m V t b 3 Z l Z E N v b H V t b n M x L n t O Y i B j b G l l b n R z L D F 9 J n F 1 b 3 Q 7 L C Z x d W 9 0 O 1 N l Y 3 R p b 2 4 x L 1 R h Y m 9 1 X z E w M D B f M z A v Q X V 0 b 1 J l b W 9 2 Z W R D b 2 x 1 b W 5 z M S 5 7 R m l 0 b m V z c y B k Z S B i Y X N l L D J 9 J n F 1 b 3 Q 7 L C Z x d W 9 0 O 1 N l Y 3 R p b 2 4 x L 1 R h Y m 9 1 X z E w M D B f M z A v Q X V 0 b 1 J l b W 9 2 Z W R D b 2 x 1 b W 5 z M S 5 7 T m I g d m V o a W N 1 b G V z I G 1 p b i w z f S Z x d W 9 0 O y w m c X V v d D t T Z W N 0 a W 9 u M S 9 U Y W J v d V 8 x M D A w X z M w L 0 F 1 d G 9 S Z W 1 v d m V k Q 2 9 s d W 1 u c z E u e 0 1 l d G F o Z X V y a X N 0 a X F 1 Z S w 0 f S Z x d W 9 0 O y w m c X V v d D t T Z W N 0 a W 9 u M S 9 U Y W J v d V 8 x M D A w X z M w L 0 F 1 d G 9 S Z W 1 v d m V k Q 2 9 s d W 1 u c z E u e 0 Z p d G 5 l c 3 M g c m V z d W x 0 Y X Q s N X 0 m c X V v d D s s J n F 1 b 3 Q 7 U 2 V j d G l v b j E v V G F i b 3 V f M T A w M F 8 z M C 9 B d X R v U m V t b 3 Z l Z E N v b H V t b n M x L n t W Z W h p Y 3 V s Z X M g c m V z d W x 0 Y X Q s N n 0 m c X V v d D s s J n F 1 b 3 Q 7 U 2 V j d G l v b j E v V G F i b 3 V f M T A w M F 8 z M C 9 B d X R v U m V t b 3 Z l Z E N v b H V t b n M x L n t O b 2 1 i c m U g a X R l c m F 0 a W 9 u c y w 3 f S Z x d W 9 0 O y w m c X V v d D t T Z W N 0 a W 9 u M S 9 U Y W J v d V 8 x M D A w X z M w L 0 F 1 d G 9 S Z W 1 v d m V k Q 2 9 s d W 1 u c z E u e 1 R l b X B z I G R c d T A w M j d l e G V j d X R p b 2 4 s O H 0 m c X V v d D s s J n F 1 b 3 Q 7 U 2 V j d G l v b j E v V G F i b 3 V f M T A w M F 8 z M C 9 B d X R v U m V t b 3 Z l Z E N v b H V t b n M x L n t B b W V s a W 9 y Y X R p b 2 4 g Z m l 0 b m V z c y w 5 f S Z x d W 9 0 O y w m c X V v d D t T Z W N 0 a W 9 u M S 9 U Y W J v d V 8 x M D A w X z M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z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F 8 z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9 1 X z E w M D A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M 6 M T g u M D E x N D E 3 O V o i I C 8 + P E V u d H J 5 I F R 5 c G U 9 I k Z p b G x D b 2 x 1 b W 5 U e X B l c y I g V m F s d W U 9 I n N C Z 0 1 G Q X d Z R k F 3 T U R C U U 0 9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G F p b G x l I G x p c 3 R l I H R h Y m 9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9 1 X z E w M D A w X z E v Q X V 0 b 1 J l b W 9 2 Z W R D b 2 x 1 b W 5 z M S 5 7 T m 9 t I G Z p Y 2 h p Z X I s M H 0 m c X V v d D s s J n F 1 b 3 Q 7 U 2 V j d G l v b j E v V G F i b 3 V f M T A w M D B f M S 9 B d X R v U m V t b 3 Z l Z E N v b H V t b n M x L n t O Y i B j b G l l b n R z L D F 9 J n F 1 b 3 Q 7 L C Z x d W 9 0 O 1 N l Y 3 R p b 2 4 x L 1 R h Y m 9 1 X z E w M D A w X z E v Q X V 0 b 1 J l b W 9 2 Z W R D b 2 x 1 b W 5 z M S 5 7 R m l 0 b m V z c y B k Z S B i Y X N l L D J 9 J n F 1 b 3 Q 7 L C Z x d W 9 0 O 1 N l Y 3 R p b 2 4 x L 1 R h Y m 9 1 X z E w M D A w X z E v Q X V 0 b 1 J l b W 9 2 Z W R D b 2 x 1 b W 5 z M S 5 7 T m I g d m V o a W N 1 b G V z I G 1 p b i w z f S Z x d W 9 0 O y w m c X V v d D t T Z W N 0 a W 9 u M S 9 U Y W J v d V 8 x M D A w M F 8 x L 0 F 1 d G 9 S Z W 1 v d m V k Q 2 9 s d W 1 u c z E u e 0 1 l d G F o Z X V y a X N 0 a X F 1 Z S w 0 f S Z x d W 9 0 O y w m c X V v d D t T Z W N 0 a W 9 u M S 9 U Y W J v d V 8 x M D A w M F 8 x L 0 F 1 d G 9 S Z W 1 v d m V k Q 2 9 s d W 1 u c z E u e 0 Z p d G 5 l c 3 M g c m V z d W x 0 Y X Q s N X 0 m c X V v d D s s J n F 1 b 3 Q 7 U 2 V j d G l v b j E v V G F i b 3 V f M T A w M D B f M S 9 B d X R v U m V t b 3 Z l Z E N v b H V t b n M x L n t W Z W h p Y 3 V s Z X M g c m V z d W x 0 Y X Q s N n 0 m c X V v d D s s J n F 1 b 3 Q 7 U 2 V j d G l v b j E v V G F i b 3 V f M T A w M D B f M S 9 B d X R v U m V t b 3 Z l Z E N v b H V t b n M x L n t O b 2 1 i c m U g a X R l c m F 0 a W 9 u c y w 3 f S Z x d W 9 0 O y w m c X V v d D t T Z W N 0 a W 9 u M S 9 U Y W J v d V 8 x M D A w M F 8 x L 0 F 1 d G 9 S Z W 1 v d m V k Q 2 9 s d W 1 u c z E u e 1 R l b X B z I G R c d T A w M j d l e G V j d X R p b 2 4 s O H 0 m c X V v d D s s J n F 1 b 3 Q 7 U 2 V j d G l v b j E v V G F i b 3 V f M T A w M D B f M S 9 B d X R v U m V t b 3 Z l Z E N v b H V t b n M x L n t B b W V s a W 9 y Y X R p b 2 4 g Z m l 0 b m V z c y w 5 f S Z x d W 9 0 O y w m c X V v d D t T Z W N 0 a W 9 u M S 9 U Y W J v d V 8 x M D A w M F 8 x L 0 F 1 d G 9 S Z W 1 v d m V k Q 2 9 s d W 1 u c z E u e 1 R h a W x s Z S B s a X N 0 Z S B 0 Y W J v d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9 1 X z E w M D A w X z E v Q X V 0 b 1 J l b W 9 2 Z W R D b 2 x 1 b W 5 z M S 5 7 T m 9 t I G Z p Y 2 h p Z X I s M H 0 m c X V v d D s s J n F 1 b 3 Q 7 U 2 V j d G l v b j E v V G F i b 3 V f M T A w M D B f M S 9 B d X R v U m V t b 3 Z l Z E N v b H V t b n M x L n t O Y i B j b G l l b n R z L D F 9 J n F 1 b 3 Q 7 L C Z x d W 9 0 O 1 N l Y 3 R p b 2 4 x L 1 R h Y m 9 1 X z E w M D A w X z E v Q X V 0 b 1 J l b W 9 2 Z W R D b 2 x 1 b W 5 z M S 5 7 R m l 0 b m V z c y B k Z S B i Y X N l L D J 9 J n F 1 b 3 Q 7 L C Z x d W 9 0 O 1 N l Y 3 R p b 2 4 x L 1 R h Y m 9 1 X z E w M D A w X z E v Q X V 0 b 1 J l b W 9 2 Z W R D b 2 x 1 b W 5 z M S 5 7 T m I g d m V o a W N 1 b G V z I G 1 p b i w z f S Z x d W 9 0 O y w m c X V v d D t T Z W N 0 a W 9 u M S 9 U Y W J v d V 8 x M D A w M F 8 x L 0 F 1 d G 9 S Z W 1 v d m V k Q 2 9 s d W 1 u c z E u e 0 1 l d G F o Z X V y a X N 0 a X F 1 Z S w 0 f S Z x d W 9 0 O y w m c X V v d D t T Z W N 0 a W 9 u M S 9 U Y W J v d V 8 x M D A w M F 8 x L 0 F 1 d G 9 S Z W 1 v d m V k Q 2 9 s d W 1 u c z E u e 0 Z p d G 5 l c 3 M g c m V z d W x 0 Y X Q s N X 0 m c X V v d D s s J n F 1 b 3 Q 7 U 2 V j d G l v b j E v V G F i b 3 V f M T A w M D B f M S 9 B d X R v U m V t b 3 Z l Z E N v b H V t b n M x L n t W Z W h p Y 3 V s Z X M g c m V z d W x 0 Y X Q s N n 0 m c X V v d D s s J n F 1 b 3 Q 7 U 2 V j d G l v b j E v V G F i b 3 V f M T A w M D B f M S 9 B d X R v U m V t b 3 Z l Z E N v b H V t b n M x L n t O b 2 1 i c m U g a X R l c m F 0 a W 9 u c y w 3 f S Z x d W 9 0 O y w m c X V v d D t T Z W N 0 a W 9 u M S 9 U Y W J v d V 8 x M D A w M F 8 x L 0 F 1 d G 9 S Z W 1 v d m V k Q 2 9 s d W 1 u c z E u e 1 R l b X B z I G R c d T A w M j d l e G V j d X R p b 2 4 s O H 0 m c X V v d D s s J n F 1 b 3 Q 7 U 2 V j d G l v b j E v V G F i b 3 V f M T A w M D B f M S 9 B d X R v U m V t b 3 Z l Z E N v b H V t b n M x L n t B b W V s a W 9 y Y X R p b 2 4 g Z m l 0 b m V z c y w 5 f S Z x d W 9 0 O y w m c X V v d D t T Z W N 0 a W 9 u M S 9 U Y W J v d V 8 x M D A w M F 8 x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v d V 8 x M D A w M F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M z o z M i 4 1 M j U w M T U y W i I g L z 4 8 R W 5 0 c n k g V H l w Z T 0 i R m l s b E N v b H V t b l R 5 c G V z I i B W Y W x 1 Z T 0 i c 0 J n T U Z B d 1 l G Q X d N R E J R T T 0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U Y W l s b G U g b G l z d G U g d G F i b 3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3 V f M T A w M D B f M T A v Q X V 0 b 1 J l b W 9 2 Z W R D b 2 x 1 b W 5 z M S 5 7 T m 9 t I G Z p Y 2 h p Z X I s M H 0 m c X V v d D s s J n F 1 b 3 Q 7 U 2 V j d G l v b j E v V G F i b 3 V f M T A w M D B f M T A v Q X V 0 b 1 J l b W 9 2 Z W R D b 2 x 1 b W 5 z M S 5 7 T m I g Y 2 x p Z W 5 0 c y w x f S Z x d W 9 0 O y w m c X V v d D t T Z W N 0 a W 9 u M S 9 U Y W J v d V 8 x M D A w M F 8 x M C 9 B d X R v U m V t b 3 Z l Z E N v b H V t b n M x L n t G a X R u Z X N z I G R l I G J h c 2 U s M n 0 m c X V v d D s s J n F 1 b 3 Q 7 U 2 V j d G l v b j E v V G F i b 3 V f M T A w M D B f M T A v Q X V 0 b 1 J l b W 9 2 Z W R D b 2 x 1 b W 5 z M S 5 7 T m I g d m V o a W N 1 b G V z I G 1 p b i w z f S Z x d W 9 0 O y w m c X V v d D t T Z W N 0 a W 9 u M S 9 U Y W J v d V 8 x M D A w M F 8 x M C 9 B d X R v U m V t b 3 Z l Z E N v b H V t b n M x L n t N Z X R h a G V 1 c m l z d G l x d W U s N H 0 m c X V v d D s s J n F 1 b 3 Q 7 U 2 V j d G l v b j E v V G F i b 3 V f M T A w M D B f M T A v Q X V 0 b 1 J l b W 9 2 Z W R D b 2 x 1 b W 5 z M S 5 7 R m l 0 b m V z c y B y Z X N 1 b H R h d C w 1 f S Z x d W 9 0 O y w m c X V v d D t T Z W N 0 a W 9 u M S 9 U Y W J v d V 8 x M D A w M F 8 x M C 9 B d X R v U m V t b 3 Z l Z E N v b H V t b n M x L n t W Z W h p Y 3 V s Z X M g c m V z d W x 0 Y X Q s N n 0 m c X V v d D s s J n F 1 b 3 Q 7 U 2 V j d G l v b j E v V G F i b 3 V f M T A w M D B f M T A v Q X V 0 b 1 J l b W 9 2 Z W R D b 2 x 1 b W 5 z M S 5 7 T m 9 t Y n J l I G l 0 Z X J h d G l v b n M s N 3 0 m c X V v d D s s J n F 1 b 3 Q 7 U 2 V j d G l v b j E v V G F i b 3 V f M T A w M D B f M T A v Q X V 0 b 1 J l b W 9 2 Z W R D b 2 x 1 b W 5 z M S 5 7 V G V t c H M g Z F x 1 M D A y N 2 V 4 Z W N 1 d G l v b i w 4 f S Z x d W 9 0 O y w m c X V v d D t T Z W N 0 a W 9 u M S 9 U Y W J v d V 8 x M D A w M F 8 x M C 9 B d X R v U m V t b 3 Z l Z E N v b H V t b n M x L n t B b W V s a W 9 y Y X R p b 2 4 g Z m l 0 b m V z c y w 5 f S Z x d W 9 0 O y w m c X V v d D t T Z W N 0 a W 9 u M S 9 U Y W J v d V 8 x M D A w M F 8 x M C 9 B d X R v U m V t b 3 Z l Z E N v b H V t b n M x L n t U Y W l s b G U g b G l z d G U g d G F i b 3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v d V 8 x M D A w M F 8 x M C 9 B d X R v U m V t b 3 Z l Z E N v b H V t b n M x L n t O b 2 0 g Z m l j a G l l c i w w f S Z x d W 9 0 O y w m c X V v d D t T Z W N 0 a W 9 u M S 9 U Y W J v d V 8 x M D A w M F 8 x M C 9 B d X R v U m V t b 3 Z l Z E N v b H V t b n M x L n t O Y i B j b G l l b n R z L D F 9 J n F 1 b 3 Q 7 L C Z x d W 9 0 O 1 N l Y 3 R p b 2 4 x L 1 R h Y m 9 1 X z E w M D A w X z E w L 0 F 1 d G 9 S Z W 1 v d m V k Q 2 9 s d W 1 u c z E u e 0 Z p d G 5 l c 3 M g Z G U g Y m F z Z S w y f S Z x d W 9 0 O y w m c X V v d D t T Z W N 0 a W 9 u M S 9 U Y W J v d V 8 x M D A w M F 8 x M C 9 B d X R v U m V t b 3 Z l Z E N v b H V t b n M x L n t O Y i B 2 Z W h p Y 3 V s Z X M g b W l u L D N 9 J n F 1 b 3 Q 7 L C Z x d W 9 0 O 1 N l Y 3 R p b 2 4 x L 1 R h Y m 9 1 X z E w M D A w X z E w L 0 F 1 d G 9 S Z W 1 v d m V k Q 2 9 s d W 1 u c z E u e 0 1 l d G F o Z X V y a X N 0 a X F 1 Z S w 0 f S Z x d W 9 0 O y w m c X V v d D t T Z W N 0 a W 9 u M S 9 U Y W J v d V 8 x M D A w M F 8 x M C 9 B d X R v U m V t b 3 Z l Z E N v b H V t b n M x L n t G a X R u Z X N z I H J l c 3 V s d G F 0 L D V 9 J n F 1 b 3 Q 7 L C Z x d W 9 0 O 1 N l Y 3 R p b 2 4 x L 1 R h Y m 9 1 X z E w M D A w X z E w L 0 F 1 d G 9 S Z W 1 v d m V k Q 2 9 s d W 1 u c z E u e 1 Z l a G l j d W x l c y B y Z X N 1 b H R h d C w 2 f S Z x d W 9 0 O y w m c X V v d D t T Z W N 0 a W 9 u M S 9 U Y W J v d V 8 x M D A w M F 8 x M C 9 B d X R v U m V t b 3 Z l Z E N v b H V t b n M x L n t O b 2 1 i c m U g a X R l c m F 0 a W 9 u c y w 3 f S Z x d W 9 0 O y w m c X V v d D t T Z W N 0 a W 9 u M S 9 U Y W J v d V 8 x M D A w M F 8 x M C 9 B d X R v U m V t b 3 Z l Z E N v b H V t b n M x L n t U Z W 1 w c y B k X H U w M D I 3 Z X h l Y 3 V 0 a W 9 u L D h 9 J n F 1 b 3 Q 7 L C Z x d W 9 0 O 1 N l Y 3 R p b 2 4 x L 1 R h Y m 9 1 X z E w M D A w X z E w L 0 F 1 d G 9 S Z W 1 v d m V k Q 2 9 s d W 1 u c z E u e 0 F t Z W x p b 3 J h d G l v b i B m a X R u Z X N z L D l 9 J n F 1 b 3 Q 7 L C Z x d W 9 0 O 1 N l Y 3 R p b 2 4 x L 1 R h Y m 9 1 X z E w M D A w X z E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A w X z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v d V 8 x M D A w M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M z o 0 N i 4 w N T I x O T M y W i I g L z 4 8 R W 5 0 c n k g V H l w Z T 0 i R m l s b E N v b H V t b l R 5 c G V z I i B W Y W x 1 Z T 0 i c 0 J n T U Z B d 1 l G Q X d N R E J R T T 0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U Y W l s b G U g b G l z d G U g d G F i b 3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3 V f M T A w M D B f M j A v Q X V 0 b 1 J l b W 9 2 Z W R D b 2 x 1 b W 5 z M S 5 7 T m 9 t I G Z p Y 2 h p Z X I s M H 0 m c X V v d D s s J n F 1 b 3 Q 7 U 2 V j d G l v b j E v V G F i b 3 V f M T A w M D B f M j A v Q X V 0 b 1 J l b W 9 2 Z W R D b 2 x 1 b W 5 z M S 5 7 T m I g Y 2 x p Z W 5 0 c y w x f S Z x d W 9 0 O y w m c X V v d D t T Z W N 0 a W 9 u M S 9 U Y W J v d V 8 x M D A w M F 8 y M C 9 B d X R v U m V t b 3 Z l Z E N v b H V t b n M x L n t G a X R u Z X N z I G R l I G J h c 2 U s M n 0 m c X V v d D s s J n F 1 b 3 Q 7 U 2 V j d G l v b j E v V G F i b 3 V f M T A w M D B f M j A v Q X V 0 b 1 J l b W 9 2 Z W R D b 2 x 1 b W 5 z M S 5 7 T m I g d m V o a W N 1 b G V z I G 1 p b i w z f S Z x d W 9 0 O y w m c X V v d D t T Z W N 0 a W 9 u M S 9 U Y W J v d V 8 x M D A w M F 8 y M C 9 B d X R v U m V t b 3 Z l Z E N v b H V t b n M x L n t N Z X R h a G V 1 c m l z d G l x d W U s N H 0 m c X V v d D s s J n F 1 b 3 Q 7 U 2 V j d G l v b j E v V G F i b 3 V f M T A w M D B f M j A v Q X V 0 b 1 J l b W 9 2 Z W R D b 2 x 1 b W 5 z M S 5 7 R m l 0 b m V z c y B y Z X N 1 b H R h d C w 1 f S Z x d W 9 0 O y w m c X V v d D t T Z W N 0 a W 9 u M S 9 U Y W J v d V 8 x M D A w M F 8 y M C 9 B d X R v U m V t b 3 Z l Z E N v b H V t b n M x L n t W Z W h p Y 3 V s Z X M g c m V z d W x 0 Y X Q s N n 0 m c X V v d D s s J n F 1 b 3 Q 7 U 2 V j d G l v b j E v V G F i b 3 V f M T A w M D B f M j A v Q X V 0 b 1 J l b W 9 2 Z W R D b 2 x 1 b W 5 z M S 5 7 T m 9 t Y n J l I G l 0 Z X J h d G l v b n M s N 3 0 m c X V v d D s s J n F 1 b 3 Q 7 U 2 V j d G l v b j E v V G F i b 3 V f M T A w M D B f M j A v Q X V 0 b 1 J l b W 9 2 Z W R D b 2 x 1 b W 5 z M S 5 7 V G V t c H M g Z F x 1 M D A y N 2 V 4 Z W N 1 d G l v b i w 4 f S Z x d W 9 0 O y w m c X V v d D t T Z W N 0 a W 9 u M S 9 U Y W J v d V 8 x M D A w M F 8 y M C 9 B d X R v U m V t b 3 Z l Z E N v b H V t b n M x L n t B b W V s a W 9 y Y X R p b 2 4 g Z m l 0 b m V z c y w 5 f S Z x d W 9 0 O y w m c X V v d D t T Z W N 0 a W 9 u M S 9 U Y W J v d V 8 x M D A w M F 8 y M C 9 B d X R v U m V t b 3 Z l Z E N v b H V t b n M x L n t U Y W l s b G U g b G l z d G U g d G F i b 3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v d V 8 x M D A w M F 8 y M C 9 B d X R v U m V t b 3 Z l Z E N v b H V t b n M x L n t O b 2 0 g Z m l j a G l l c i w w f S Z x d W 9 0 O y w m c X V v d D t T Z W N 0 a W 9 u M S 9 U Y W J v d V 8 x M D A w M F 8 y M C 9 B d X R v U m V t b 3 Z l Z E N v b H V t b n M x L n t O Y i B j b G l l b n R z L D F 9 J n F 1 b 3 Q 7 L C Z x d W 9 0 O 1 N l Y 3 R p b 2 4 x L 1 R h Y m 9 1 X z E w M D A w X z I w L 0 F 1 d G 9 S Z W 1 v d m V k Q 2 9 s d W 1 u c z E u e 0 Z p d G 5 l c 3 M g Z G U g Y m F z Z S w y f S Z x d W 9 0 O y w m c X V v d D t T Z W N 0 a W 9 u M S 9 U Y W J v d V 8 x M D A w M F 8 y M C 9 B d X R v U m V t b 3 Z l Z E N v b H V t b n M x L n t O Y i B 2 Z W h p Y 3 V s Z X M g b W l u L D N 9 J n F 1 b 3 Q 7 L C Z x d W 9 0 O 1 N l Y 3 R p b 2 4 x L 1 R h Y m 9 1 X z E w M D A w X z I w L 0 F 1 d G 9 S Z W 1 v d m V k Q 2 9 s d W 1 u c z E u e 0 1 l d G F o Z X V y a X N 0 a X F 1 Z S w 0 f S Z x d W 9 0 O y w m c X V v d D t T Z W N 0 a W 9 u M S 9 U Y W J v d V 8 x M D A w M F 8 y M C 9 B d X R v U m V t b 3 Z l Z E N v b H V t b n M x L n t G a X R u Z X N z I H J l c 3 V s d G F 0 L D V 9 J n F 1 b 3 Q 7 L C Z x d W 9 0 O 1 N l Y 3 R p b 2 4 x L 1 R h Y m 9 1 X z E w M D A w X z I w L 0 F 1 d G 9 S Z W 1 v d m V k Q 2 9 s d W 1 u c z E u e 1 Z l a G l j d W x l c y B y Z X N 1 b H R h d C w 2 f S Z x d W 9 0 O y w m c X V v d D t T Z W N 0 a W 9 u M S 9 U Y W J v d V 8 x M D A w M F 8 y M C 9 B d X R v U m V t b 3 Z l Z E N v b H V t b n M x L n t O b 2 1 i c m U g a X R l c m F 0 a W 9 u c y w 3 f S Z x d W 9 0 O y w m c X V v d D t T Z W N 0 a W 9 u M S 9 U Y W J v d V 8 x M D A w M F 8 y M C 9 B d X R v U m V t b 3 Z l Z E N v b H V t b n M x L n t U Z W 1 w c y B k X H U w M D I 3 Z X h l Y 3 V 0 a W 9 u L D h 9 J n F 1 b 3 Q 7 L C Z x d W 9 0 O 1 N l Y 3 R p b 2 4 x L 1 R h Y m 9 1 X z E w M D A w X z I w L 0 F 1 d G 9 S Z W 1 v d m V k Q 2 9 s d W 1 u c z E u e 0 F t Z W x p b 3 J h d G l v b i B m a X R u Z X N z L D l 9 J n F 1 b 3 Q 7 L C Z x d W 9 0 O 1 N l Y 3 R p b 2 4 x L 1 R h Y m 9 1 X z E w M D A w X z I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A w X z I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y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3 V f M T A w M D B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v d V 8 x M D A w M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M z o 1 N S 4 x N z E 1 N j I z W i I g L z 4 8 R W 5 0 c n k g V H l w Z T 0 i R m l s b E N v b H V t b l R 5 c G V z I i B W Y W x 1 Z T 0 i c 0 J n T U Z B d 1 l G Q X d N R E J R T T 0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U Y W l s b G U g b G l z d G U g d G F i b 3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3 V f M T A w M D B f M z A v Q X V 0 b 1 J l b W 9 2 Z W R D b 2 x 1 b W 5 z M S 5 7 T m 9 t I G Z p Y 2 h p Z X I s M H 0 m c X V v d D s s J n F 1 b 3 Q 7 U 2 V j d G l v b j E v V G F i b 3 V f M T A w M D B f M z A v Q X V 0 b 1 J l b W 9 2 Z W R D b 2 x 1 b W 5 z M S 5 7 T m I g Y 2 x p Z W 5 0 c y w x f S Z x d W 9 0 O y w m c X V v d D t T Z W N 0 a W 9 u M S 9 U Y W J v d V 8 x M D A w M F 8 z M C 9 B d X R v U m V t b 3 Z l Z E N v b H V t b n M x L n t G a X R u Z X N z I G R l I G J h c 2 U s M n 0 m c X V v d D s s J n F 1 b 3 Q 7 U 2 V j d G l v b j E v V G F i b 3 V f M T A w M D B f M z A v Q X V 0 b 1 J l b W 9 2 Z W R D b 2 x 1 b W 5 z M S 5 7 T m I g d m V o a W N 1 b G V z I G 1 p b i w z f S Z x d W 9 0 O y w m c X V v d D t T Z W N 0 a W 9 u M S 9 U Y W J v d V 8 x M D A w M F 8 z M C 9 B d X R v U m V t b 3 Z l Z E N v b H V t b n M x L n t N Z X R h a G V 1 c m l z d G l x d W U s N H 0 m c X V v d D s s J n F 1 b 3 Q 7 U 2 V j d G l v b j E v V G F i b 3 V f M T A w M D B f M z A v Q X V 0 b 1 J l b W 9 2 Z W R D b 2 x 1 b W 5 z M S 5 7 R m l 0 b m V z c y B y Z X N 1 b H R h d C w 1 f S Z x d W 9 0 O y w m c X V v d D t T Z W N 0 a W 9 u M S 9 U Y W J v d V 8 x M D A w M F 8 z M C 9 B d X R v U m V t b 3 Z l Z E N v b H V t b n M x L n t W Z W h p Y 3 V s Z X M g c m V z d W x 0 Y X Q s N n 0 m c X V v d D s s J n F 1 b 3 Q 7 U 2 V j d G l v b j E v V G F i b 3 V f M T A w M D B f M z A v Q X V 0 b 1 J l b W 9 2 Z W R D b 2 x 1 b W 5 z M S 5 7 T m 9 t Y n J l I G l 0 Z X J h d G l v b n M s N 3 0 m c X V v d D s s J n F 1 b 3 Q 7 U 2 V j d G l v b j E v V G F i b 3 V f M T A w M D B f M z A v Q X V 0 b 1 J l b W 9 2 Z W R D b 2 x 1 b W 5 z M S 5 7 V G V t c H M g Z F x 1 M D A y N 2 V 4 Z W N 1 d G l v b i w 4 f S Z x d W 9 0 O y w m c X V v d D t T Z W N 0 a W 9 u M S 9 U Y W J v d V 8 x M D A w M F 8 z M C 9 B d X R v U m V t b 3 Z l Z E N v b H V t b n M x L n t B b W V s a W 9 y Y X R p b 2 4 g Z m l 0 b m V z c y w 5 f S Z x d W 9 0 O y w m c X V v d D t T Z W N 0 a W 9 u M S 9 U Y W J v d V 8 x M D A w M F 8 z M C 9 B d X R v U m V t b 3 Z l Z E N v b H V t b n M x L n t U Y W l s b G U g b G l z d G U g d G F i b 3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v d V 8 x M D A w M F 8 z M C 9 B d X R v U m V t b 3 Z l Z E N v b H V t b n M x L n t O b 2 0 g Z m l j a G l l c i w w f S Z x d W 9 0 O y w m c X V v d D t T Z W N 0 a W 9 u M S 9 U Y W J v d V 8 x M D A w M F 8 z M C 9 B d X R v U m V t b 3 Z l Z E N v b H V t b n M x L n t O Y i B j b G l l b n R z L D F 9 J n F 1 b 3 Q 7 L C Z x d W 9 0 O 1 N l Y 3 R p b 2 4 x L 1 R h Y m 9 1 X z E w M D A w X z M w L 0 F 1 d G 9 S Z W 1 v d m V k Q 2 9 s d W 1 u c z E u e 0 Z p d G 5 l c 3 M g Z G U g Y m F z Z S w y f S Z x d W 9 0 O y w m c X V v d D t T Z W N 0 a W 9 u M S 9 U Y W J v d V 8 x M D A w M F 8 z M C 9 B d X R v U m V t b 3 Z l Z E N v b H V t b n M x L n t O Y i B 2 Z W h p Y 3 V s Z X M g b W l u L D N 9 J n F 1 b 3 Q 7 L C Z x d W 9 0 O 1 N l Y 3 R p b 2 4 x L 1 R h Y m 9 1 X z E w M D A w X z M w L 0 F 1 d G 9 S Z W 1 v d m V k Q 2 9 s d W 1 u c z E u e 0 1 l d G F o Z X V y a X N 0 a X F 1 Z S w 0 f S Z x d W 9 0 O y w m c X V v d D t T Z W N 0 a W 9 u M S 9 U Y W J v d V 8 x M D A w M F 8 z M C 9 B d X R v U m V t b 3 Z l Z E N v b H V t b n M x L n t G a X R u Z X N z I H J l c 3 V s d G F 0 L D V 9 J n F 1 b 3 Q 7 L C Z x d W 9 0 O 1 N l Y 3 R p b 2 4 x L 1 R h Y m 9 1 X z E w M D A w X z M w L 0 F 1 d G 9 S Z W 1 v d m V k Q 2 9 s d W 1 u c z E u e 1 Z l a G l j d W x l c y B y Z X N 1 b H R h d C w 2 f S Z x d W 9 0 O y w m c X V v d D t T Z W N 0 a W 9 u M S 9 U Y W J v d V 8 x M D A w M F 8 z M C 9 B d X R v U m V t b 3 Z l Z E N v b H V t b n M x L n t O b 2 1 i c m U g a X R l c m F 0 a W 9 u c y w 3 f S Z x d W 9 0 O y w m c X V v d D t T Z W N 0 a W 9 u M S 9 U Y W J v d V 8 x M D A w M F 8 z M C 9 B d X R v U m V t b 3 Z l Z E N v b H V t b n M x L n t U Z W 1 w c y B k X H U w M D I 3 Z X h l Y 3 V 0 a W 9 u L D h 9 J n F 1 b 3 Q 7 L C Z x d W 9 0 O 1 N l Y 3 R p b 2 4 x L 1 R h Y m 9 1 X z E w M D A w X z M w L 0 F 1 d G 9 S Z W 1 v d m V k Q 2 9 s d W 1 u c z E u e 0 F t Z W x p b 3 J h d G l v b i B m a X R u Z X N z L D l 9 J n F 1 b 3 Q 7 L C Z x d W 9 0 O 1 N l Y 3 R p b 2 4 x L 1 R h Y m 9 1 X z E w M D A w X z M w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A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A w X z M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M F 8 z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1 a X R f c 2 l t d W z D q V 8 x M D A w M F 8 w X z V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Q 6 M D g u M D E w O T c 0 N 1 o i I C 8 + P E V u d H J 5 I F R 5 c G U 9 I k Z p b G x D b 2 x 1 b W 5 U e X B l c y I g V m F s d W U 9 I n N C Z 0 1 G Q X d Z R k F 3 T U R C U V V E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m F y a W F 0 a W 9 u I C j C t S k m c X V v d D s s J n F 1 b 3 Q 7 V G V t c M O p c m F 0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V p d C B z a W 1 1 b M O p X z E w M D A w X z A g N V 8 x M C 9 B d X R v U m V t b 3 Z l Z E N v b H V t b n M x L n t O b 2 0 g Z m l j a G l l c i w w f S Z x d W 9 0 O y w m c X V v d D t T Z W N 0 a W 9 u M S 9 S Z W N 1 a X Q g c 2 l t d W z D q V 8 x M D A w M F 8 w I D V f M T A v Q X V 0 b 1 J l b W 9 2 Z W R D b 2 x 1 b W 5 z M S 5 7 T m I g Y 2 x p Z W 5 0 c y w x f S Z x d W 9 0 O y w m c X V v d D t T Z W N 0 a W 9 u M S 9 S Z W N 1 a X Q g c 2 l t d W z D q V 8 x M D A w M F 8 w I D V f M T A v Q X V 0 b 1 J l b W 9 2 Z W R D b 2 x 1 b W 5 z M S 5 7 R m l 0 b m V z c y B k Z S B i Y X N l L D J 9 J n F 1 b 3 Q 7 L C Z x d W 9 0 O 1 N l Y 3 R p b 2 4 x L 1 J l Y 3 V p d C B z a W 1 1 b M O p X z E w M D A w X z A g N V 8 x M C 9 B d X R v U m V t b 3 Z l Z E N v b H V t b n M x L n t O Y i B 2 Z W h p Y 3 V s Z X M g b W l u L D N 9 J n F 1 b 3 Q 7 L C Z x d W 9 0 O 1 N l Y 3 R p b 2 4 x L 1 J l Y 3 V p d C B z a W 1 1 b M O p X z E w M D A w X z A g N V 8 x M C 9 B d X R v U m V t b 3 Z l Z E N v b H V t b n M x L n t N Z X R h a G V 1 c m l z d G l x d W U s N H 0 m c X V v d D s s J n F 1 b 3 Q 7 U 2 V j d G l v b j E v U m V j d W l 0 I H N p b X V s w 6 l f M T A w M D B f M C A 1 X z E w L 0 F 1 d G 9 S Z W 1 v d m V k Q 2 9 s d W 1 u c z E u e 0 Z p d G 5 l c 3 M g c m V z d W x 0 Y X Q s N X 0 m c X V v d D s s J n F 1 b 3 Q 7 U 2 V j d G l v b j E v U m V j d W l 0 I H N p b X V s w 6 l f M T A w M D B f M C A 1 X z E w L 0 F 1 d G 9 S Z W 1 v d m V k Q 2 9 s d W 1 u c z E u e 1 Z l a G l j d W x l c y B y Z X N 1 b H R h d C w 2 f S Z x d W 9 0 O y w m c X V v d D t T Z W N 0 a W 9 u M S 9 S Z W N 1 a X Q g c 2 l t d W z D q V 8 x M D A w M F 8 w I D V f M T A v Q X V 0 b 1 J l b W 9 2 Z W R D b 2 x 1 b W 5 z M S 5 7 T m 9 t Y n J l I G l 0 Z X J h d G l v b n M s N 3 0 m c X V v d D s s J n F 1 b 3 Q 7 U 2 V j d G l v b j E v U m V j d W l 0 I H N p b X V s w 6 l f M T A w M D B f M C A 1 X z E w L 0 F 1 d G 9 S Z W 1 v d m V k Q 2 9 s d W 1 u c z E u e 1 R l b X B z I G R c d T A w M j d l e G V j d X R p b 2 4 s O H 0 m c X V v d D s s J n F 1 b 3 Q 7 U 2 V j d G l v b j E v U m V j d W l 0 I H N p b X V s w 6 l f M T A w M D B f M C A 1 X z E w L 0 F 1 d G 9 S Z W 1 v d m V k Q 2 9 s d W 1 u c z E u e 0 F t Z W x p b 3 J h d G l v b i B m a X R u Z X N z L D l 9 J n F 1 b 3 Q 7 L C Z x d W 9 0 O 1 N l Y 3 R p b 2 4 x L 1 J l Y 3 V p d C B z a W 1 1 b M O p X z E w M D A w X z A g N V 8 x M C 9 B d X R v U m V t b 3 Z l Z E N v b H V t b n M x L n t W Y X J p Y X R p b 2 4 g K M K 1 K S w x M H 0 m c X V v d D s s J n F 1 b 3 Q 7 U 2 V j d G l v b j E v U m V j d W l 0 I H N p b X V s w 6 l f M T A w M D B f M C A 1 X z E w L 0 F 1 d G 9 S Z W 1 v d m V k Q 2 9 s d W 1 u c z E u e 1 R l b X D D q X J h d H V y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Y 3 V p d C B z a W 1 1 b M O p X z E w M D A w X z A g N V 8 x M C 9 B d X R v U m V t b 3 Z l Z E N v b H V t b n M x L n t O b 2 0 g Z m l j a G l l c i w w f S Z x d W 9 0 O y w m c X V v d D t T Z W N 0 a W 9 u M S 9 S Z W N 1 a X Q g c 2 l t d W z D q V 8 x M D A w M F 8 w I D V f M T A v Q X V 0 b 1 J l b W 9 2 Z W R D b 2 x 1 b W 5 z M S 5 7 T m I g Y 2 x p Z W 5 0 c y w x f S Z x d W 9 0 O y w m c X V v d D t T Z W N 0 a W 9 u M S 9 S Z W N 1 a X Q g c 2 l t d W z D q V 8 x M D A w M F 8 w I D V f M T A v Q X V 0 b 1 J l b W 9 2 Z W R D b 2 x 1 b W 5 z M S 5 7 R m l 0 b m V z c y B k Z S B i Y X N l L D J 9 J n F 1 b 3 Q 7 L C Z x d W 9 0 O 1 N l Y 3 R p b 2 4 x L 1 J l Y 3 V p d C B z a W 1 1 b M O p X z E w M D A w X z A g N V 8 x M C 9 B d X R v U m V t b 3 Z l Z E N v b H V t b n M x L n t O Y i B 2 Z W h p Y 3 V s Z X M g b W l u L D N 9 J n F 1 b 3 Q 7 L C Z x d W 9 0 O 1 N l Y 3 R p b 2 4 x L 1 J l Y 3 V p d C B z a W 1 1 b M O p X z E w M D A w X z A g N V 8 x M C 9 B d X R v U m V t b 3 Z l Z E N v b H V t b n M x L n t N Z X R h a G V 1 c m l z d G l x d W U s N H 0 m c X V v d D s s J n F 1 b 3 Q 7 U 2 V j d G l v b j E v U m V j d W l 0 I H N p b X V s w 6 l f M T A w M D B f M C A 1 X z E w L 0 F 1 d G 9 S Z W 1 v d m V k Q 2 9 s d W 1 u c z E u e 0 Z p d G 5 l c 3 M g c m V z d W x 0 Y X Q s N X 0 m c X V v d D s s J n F 1 b 3 Q 7 U 2 V j d G l v b j E v U m V j d W l 0 I H N p b X V s w 6 l f M T A w M D B f M C A 1 X z E w L 0 F 1 d G 9 S Z W 1 v d m V k Q 2 9 s d W 1 u c z E u e 1 Z l a G l j d W x l c y B y Z X N 1 b H R h d C w 2 f S Z x d W 9 0 O y w m c X V v d D t T Z W N 0 a W 9 u M S 9 S Z W N 1 a X Q g c 2 l t d W z D q V 8 x M D A w M F 8 w I D V f M T A v Q X V 0 b 1 J l b W 9 2 Z W R D b 2 x 1 b W 5 z M S 5 7 T m 9 t Y n J l I G l 0 Z X J h d G l v b n M s N 3 0 m c X V v d D s s J n F 1 b 3 Q 7 U 2 V j d G l v b j E v U m V j d W l 0 I H N p b X V s w 6 l f M T A w M D B f M C A 1 X z E w L 0 F 1 d G 9 S Z W 1 v d m V k Q 2 9 s d W 1 u c z E u e 1 R l b X B z I G R c d T A w M j d l e G V j d X R p b 2 4 s O H 0 m c X V v d D s s J n F 1 b 3 Q 7 U 2 V j d G l v b j E v U m V j d W l 0 I H N p b X V s w 6 l f M T A w M D B f M C A 1 X z E w L 0 F 1 d G 9 S Z W 1 v d m V k Q 2 9 s d W 1 u c z E u e 0 F t Z W x p b 3 J h d G l v b i B m a X R u Z X N z L D l 9 J n F 1 b 3 Q 7 L C Z x d W 9 0 O 1 N l Y 3 R p b 2 4 x L 1 J l Y 3 V p d C B z a W 1 1 b M O p X z E w M D A w X z A g N V 8 x M C 9 B d X R v U m V t b 3 Z l Z E N v b H V t b n M x L n t W Y X J p Y X R p b 2 4 g K M K 1 K S w x M H 0 m c X V v d D s s J n F 1 b 3 Q 7 U 2 V j d G l v b j E v U m V j d W l 0 I H N p b X V s w 6 l f M T A w M D B f M C A 1 X z E w L 0 F 1 d G 9 S Z W 1 v d m V k Q 2 9 s d W 1 u c z E u e 1 R l b X D D q X J h d H V y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V 8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1 a X R f c 2 l t d W z D q V 8 x M D A w M F 8 w X z V f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Q 6 M j g u M D A 5 N j U 0 M V o i I C 8 + P E V u d H J 5 I F R 5 c G U 9 I k Z p b G x D b 2 x 1 b W 5 U e X B l c y I g V m F s d W U 9 I n N C Z 0 1 G Q X d Z R k F 3 T U R C U V V E I i A v P j x F b n R y e S B U e X B l P S J G a W x s Q 2 9 s d W 1 u T m F t Z X M i I F Z h b H V l P S J z W y Z x d W 9 0 O 0 5 v b S B m a W N o a W V y J n F 1 b 3 Q 7 L C Z x d W 9 0 O 0 5 i I G N s a W V u d H M m c X V v d D s s J n F 1 b 3 Q 7 R m l 0 b m V z c y B k Z S B i Y X N l J n F 1 b 3 Q 7 L C Z x d W 9 0 O 0 5 i I H Z l a G l j d W x l c y B t a W 4 m c X V v d D s s J n F 1 b 3 Q 7 T W V 0 Y W h l d X J p c 3 R p c X V l J n F 1 b 3 Q 7 L C Z x d W 9 0 O 0 Z p d G 5 l c 3 M g c m V z d W x 0 Y X Q m c X V v d D s s J n F 1 b 3 Q 7 V m V o a W N 1 b G V z I H J l c 3 V s d G F 0 J n F 1 b 3 Q 7 L C Z x d W 9 0 O 0 5 v b W J y Z S B p d G V y Y X R p b 2 5 z J n F 1 b 3 Q 7 L C Z x d W 9 0 O 1 R l b X B z I G R c d T A w M j d l e G V j d X R p b 2 4 m c X V v d D s s J n F 1 b 3 Q 7 Q W 1 l b G l v c m F 0 a W 9 u I G Z p d G 5 l c 3 M m c X V v d D s s J n F 1 b 3 Q 7 V m F y a W F 0 a W 9 u I C j C t S k m c X V v d D s s J n F 1 b 3 Q 7 V G V t c M O p c m F 0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V p d C B z a W 1 1 b M O p X z E w M D A w X z A g N V 8 1 M C 9 B d X R v U m V t b 3 Z l Z E N v b H V t b n M x L n t O b 2 0 g Z m l j a G l l c i w w f S Z x d W 9 0 O y w m c X V v d D t T Z W N 0 a W 9 u M S 9 S Z W N 1 a X Q g c 2 l t d W z D q V 8 x M D A w M F 8 w I D V f N T A v Q X V 0 b 1 J l b W 9 2 Z W R D b 2 x 1 b W 5 z M S 5 7 T m I g Y 2 x p Z W 5 0 c y w x f S Z x d W 9 0 O y w m c X V v d D t T Z W N 0 a W 9 u M S 9 S Z W N 1 a X Q g c 2 l t d W z D q V 8 x M D A w M F 8 w I D V f N T A v Q X V 0 b 1 J l b W 9 2 Z W R D b 2 x 1 b W 5 z M S 5 7 R m l 0 b m V z c y B k Z S B i Y X N l L D J 9 J n F 1 b 3 Q 7 L C Z x d W 9 0 O 1 N l Y 3 R p b 2 4 x L 1 J l Y 3 V p d C B z a W 1 1 b M O p X z E w M D A w X z A g N V 8 1 M C 9 B d X R v U m V t b 3 Z l Z E N v b H V t b n M x L n t O Y i B 2 Z W h p Y 3 V s Z X M g b W l u L D N 9 J n F 1 b 3 Q 7 L C Z x d W 9 0 O 1 N l Y 3 R p b 2 4 x L 1 J l Y 3 V p d C B z a W 1 1 b M O p X z E w M D A w X z A g N V 8 1 M C 9 B d X R v U m V t b 3 Z l Z E N v b H V t b n M x L n t N Z X R h a G V 1 c m l z d G l x d W U s N H 0 m c X V v d D s s J n F 1 b 3 Q 7 U 2 V j d G l v b j E v U m V j d W l 0 I H N p b X V s w 6 l f M T A w M D B f M C A 1 X z U w L 0 F 1 d G 9 S Z W 1 v d m V k Q 2 9 s d W 1 u c z E u e 0 Z p d G 5 l c 3 M g c m V z d W x 0 Y X Q s N X 0 m c X V v d D s s J n F 1 b 3 Q 7 U 2 V j d G l v b j E v U m V j d W l 0 I H N p b X V s w 6 l f M T A w M D B f M C A 1 X z U w L 0 F 1 d G 9 S Z W 1 v d m V k Q 2 9 s d W 1 u c z E u e 1 Z l a G l j d W x l c y B y Z X N 1 b H R h d C w 2 f S Z x d W 9 0 O y w m c X V v d D t T Z W N 0 a W 9 u M S 9 S Z W N 1 a X Q g c 2 l t d W z D q V 8 x M D A w M F 8 w I D V f N T A v Q X V 0 b 1 J l b W 9 2 Z W R D b 2 x 1 b W 5 z M S 5 7 T m 9 t Y n J l I G l 0 Z X J h d G l v b n M s N 3 0 m c X V v d D s s J n F 1 b 3 Q 7 U 2 V j d G l v b j E v U m V j d W l 0 I H N p b X V s w 6 l f M T A w M D B f M C A 1 X z U w L 0 F 1 d G 9 S Z W 1 v d m V k Q 2 9 s d W 1 u c z E u e 1 R l b X B z I G R c d T A w M j d l e G V j d X R p b 2 4 s O H 0 m c X V v d D s s J n F 1 b 3 Q 7 U 2 V j d G l v b j E v U m V j d W l 0 I H N p b X V s w 6 l f M T A w M D B f M C A 1 X z U w L 0 F 1 d G 9 S Z W 1 v d m V k Q 2 9 s d W 1 u c z E u e 0 F t Z W x p b 3 J h d G l v b i B m a X R u Z X N z L D l 9 J n F 1 b 3 Q 7 L C Z x d W 9 0 O 1 N l Y 3 R p b 2 4 x L 1 J l Y 3 V p d C B z a W 1 1 b M O p X z E w M D A w X z A g N V 8 1 M C 9 B d X R v U m V t b 3 Z l Z E N v b H V t b n M x L n t W Y X J p Y X R p b 2 4 g K M K 1 K S w x M H 0 m c X V v d D s s J n F 1 b 3 Q 7 U 2 V j d G l v b j E v U m V j d W l 0 I H N p b X V s w 6 l f M T A w M D B f M C A 1 X z U w L 0 F 1 d G 9 S Z W 1 v d m V k Q 2 9 s d W 1 u c z E u e 1 R l b X D D q X J h d H V y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Y 3 V p d C B z a W 1 1 b M O p X z E w M D A w X z A g N V 8 1 M C 9 B d X R v U m V t b 3 Z l Z E N v b H V t b n M x L n t O b 2 0 g Z m l j a G l l c i w w f S Z x d W 9 0 O y w m c X V v d D t T Z W N 0 a W 9 u M S 9 S Z W N 1 a X Q g c 2 l t d W z D q V 8 x M D A w M F 8 w I D V f N T A v Q X V 0 b 1 J l b W 9 2 Z W R D b 2 x 1 b W 5 z M S 5 7 T m I g Y 2 x p Z W 5 0 c y w x f S Z x d W 9 0 O y w m c X V v d D t T Z W N 0 a W 9 u M S 9 S Z W N 1 a X Q g c 2 l t d W z D q V 8 x M D A w M F 8 w I D V f N T A v Q X V 0 b 1 J l b W 9 2 Z W R D b 2 x 1 b W 5 z M S 5 7 R m l 0 b m V z c y B k Z S B i Y X N l L D J 9 J n F 1 b 3 Q 7 L C Z x d W 9 0 O 1 N l Y 3 R p b 2 4 x L 1 J l Y 3 V p d C B z a W 1 1 b M O p X z E w M D A w X z A g N V 8 1 M C 9 B d X R v U m V t b 3 Z l Z E N v b H V t b n M x L n t O Y i B 2 Z W h p Y 3 V s Z X M g b W l u L D N 9 J n F 1 b 3 Q 7 L C Z x d W 9 0 O 1 N l Y 3 R p b 2 4 x L 1 J l Y 3 V p d C B z a W 1 1 b M O p X z E w M D A w X z A g N V 8 1 M C 9 B d X R v U m V t b 3 Z l Z E N v b H V t b n M x L n t N Z X R h a G V 1 c m l z d G l x d W U s N H 0 m c X V v d D s s J n F 1 b 3 Q 7 U 2 V j d G l v b j E v U m V j d W l 0 I H N p b X V s w 6 l f M T A w M D B f M C A 1 X z U w L 0 F 1 d G 9 S Z W 1 v d m V k Q 2 9 s d W 1 u c z E u e 0 Z p d G 5 l c 3 M g c m V z d W x 0 Y X Q s N X 0 m c X V v d D s s J n F 1 b 3 Q 7 U 2 V j d G l v b j E v U m V j d W l 0 I H N p b X V s w 6 l f M T A w M D B f M C A 1 X z U w L 0 F 1 d G 9 S Z W 1 v d m V k Q 2 9 s d W 1 u c z E u e 1 Z l a G l j d W x l c y B y Z X N 1 b H R h d C w 2 f S Z x d W 9 0 O y w m c X V v d D t T Z W N 0 a W 9 u M S 9 S Z W N 1 a X Q g c 2 l t d W z D q V 8 x M D A w M F 8 w I D V f N T A v Q X V 0 b 1 J l b W 9 2 Z W R D b 2 x 1 b W 5 z M S 5 7 T m 9 t Y n J l I G l 0 Z X J h d G l v b n M s N 3 0 m c X V v d D s s J n F 1 b 3 Q 7 U 2 V j d G l v b j E v U m V j d W l 0 I H N p b X V s w 6 l f M T A w M D B f M C A 1 X z U w L 0 F 1 d G 9 S Z W 1 v d m V k Q 2 9 s d W 1 u c z E u e 1 R l b X B z I G R c d T A w M j d l e G V j d X R p b 2 4 s O H 0 m c X V v d D s s J n F 1 b 3 Q 7 U 2 V j d G l v b j E v U m V j d W l 0 I H N p b X V s w 6 l f M T A w M D B f M C A 1 X z U w L 0 F 1 d G 9 S Z W 1 v d m V k Q 2 9 s d W 1 u c z E u e 0 F t Z W x p b 3 J h d G l v b i B m a X R u Z X N z L D l 9 J n F 1 b 3 Q 7 L C Z x d W 9 0 O 1 N l Y 3 R p b 2 4 x L 1 J l Y 3 V p d C B z a W 1 1 b M O p X z E w M D A w X z A g N V 8 1 M C 9 B d X R v U m V t b 3 Z l Z E N v b H V t b n M x L n t W Y X J p Y X R p b 2 4 g K M K 1 K S w x M H 0 m c X V v d D s s J n F 1 b 3 Q 7 U 2 V j d G l v b j E v U m V j d W l 0 I H N p b X V s w 6 l f M T A w M D B f M C A 1 X z U w L 0 F 1 d G 9 S Z W 1 v d m V k Q 2 9 s d W 1 u c z E u e 1 R l b X D D q X J h d H V y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U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V 8 1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j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d W l 0 X 3 N p b X V s w 6 l f M T A w M D B f M F 8 1 X z I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N T o 1 N S 4 0 M z I w N z Y x W i I g L z 4 8 R W 5 0 c n k g V H l w Z T 0 i R m l s b E N v b H V t b l R 5 c G V z I i B W Y W x 1 Z T 0 i c 0 J n T U Z B d 1 l G Q X d N R E J R V U Q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1 X z I 1 M C 9 B d X R v U m V t b 3 Z l Z E N v b H V t b n M x L n t O b 2 0 g Z m l j a G l l c i w w f S Z x d W 9 0 O y w m c X V v d D t T Z W N 0 a W 9 u M S 9 S Z W N 1 a X Q g c 2 l t d W z D q V 8 x M D A w M F 8 w I D V f M j U w L 0 F 1 d G 9 S Z W 1 v d m V k Q 2 9 s d W 1 u c z E u e 0 5 i I G N s a W V u d H M s M X 0 m c X V v d D s s J n F 1 b 3 Q 7 U 2 V j d G l v b j E v U m V j d W l 0 I H N p b X V s w 6 l f M T A w M D B f M C A 1 X z I 1 M C 9 B d X R v U m V t b 3 Z l Z E N v b H V t b n M x L n t G a X R u Z X N z I G R l I G J h c 2 U s M n 0 m c X V v d D s s J n F 1 b 3 Q 7 U 2 V j d G l v b j E v U m V j d W l 0 I H N p b X V s w 6 l f M T A w M D B f M C A 1 X z I 1 M C 9 B d X R v U m V t b 3 Z l Z E N v b H V t b n M x L n t O Y i B 2 Z W h p Y 3 V s Z X M g b W l u L D N 9 J n F 1 b 3 Q 7 L C Z x d W 9 0 O 1 N l Y 3 R p b 2 4 x L 1 J l Y 3 V p d C B z a W 1 1 b M O p X z E w M D A w X z A g N V 8 y N T A v Q X V 0 b 1 J l b W 9 2 Z W R D b 2 x 1 b W 5 z M S 5 7 T W V 0 Y W h l d X J p c 3 R p c X V l L D R 9 J n F 1 b 3 Q 7 L C Z x d W 9 0 O 1 N l Y 3 R p b 2 4 x L 1 J l Y 3 V p d C B z a W 1 1 b M O p X z E w M D A w X z A g N V 8 y N T A v Q X V 0 b 1 J l b W 9 2 Z W R D b 2 x 1 b W 5 z M S 5 7 R m l 0 b m V z c y B y Z X N 1 b H R h d C w 1 f S Z x d W 9 0 O y w m c X V v d D t T Z W N 0 a W 9 u M S 9 S Z W N 1 a X Q g c 2 l t d W z D q V 8 x M D A w M F 8 w I D V f M j U w L 0 F 1 d G 9 S Z W 1 v d m V k Q 2 9 s d W 1 u c z E u e 1 Z l a G l j d W x l c y B y Z X N 1 b H R h d C w 2 f S Z x d W 9 0 O y w m c X V v d D t T Z W N 0 a W 9 u M S 9 S Z W N 1 a X Q g c 2 l t d W z D q V 8 x M D A w M F 8 w I D V f M j U w L 0 F 1 d G 9 S Z W 1 v d m V k Q 2 9 s d W 1 u c z E u e 0 5 v b W J y Z S B p d G V y Y X R p b 2 5 z L D d 9 J n F 1 b 3 Q 7 L C Z x d W 9 0 O 1 N l Y 3 R p b 2 4 x L 1 J l Y 3 V p d C B z a W 1 1 b M O p X z E w M D A w X z A g N V 8 y N T A v Q X V 0 b 1 J l b W 9 2 Z W R D b 2 x 1 b W 5 z M S 5 7 V G V t c H M g Z F x 1 M D A y N 2 V 4 Z W N 1 d G l v b i w 4 f S Z x d W 9 0 O y w m c X V v d D t T Z W N 0 a W 9 u M S 9 S Z W N 1 a X Q g c 2 l t d W z D q V 8 x M D A w M F 8 w I D V f M j U w L 0 F 1 d G 9 S Z W 1 v d m V k Q 2 9 s d W 1 u c z E u e 0 F t Z W x p b 3 J h d G l v b i B m a X R u Z X N z L D l 9 J n F 1 b 3 Q 7 L C Z x d W 9 0 O 1 N l Y 3 R p b 2 4 x L 1 J l Y 3 V p d C B z a W 1 1 b M O p X z E w M D A w X z A g N V 8 y N T A v Q X V 0 b 1 J l b W 9 2 Z W R D b 2 x 1 b W 5 z M S 5 7 V m F y a W F 0 a W 9 u I C j C t S k s M T B 9 J n F 1 b 3 Q 7 L C Z x d W 9 0 O 1 N l Y 3 R p b 2 4 x L 1 J l Y 3 V p d C B z a W 1 1 b M O p X z E w M D A w X z A g N V 8 y N T A v Q X V 0 b 1 J l b W 9 2 Z W R D b 2 x 1 b W 5 z M S 5 7 V G V t c M O p c m F 0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j d W l 0 I H N p b X V s w 6 l f M T A w M D B f M C A 1 X z I 1 M C 9 B d X R v U m V t b 3 Z l Z E N v b H V t b n M x L n t O b 2 0 g Z m l j a G l l c i w w f S Z x d W 9 0 O y w m c X V v d D t T Z W N 0 a W 9 u M S 9 S Z W N 1 a X Q g c 2 l t d W z D q V 8 x M D A w M F 8 w I D V f M j U w L 0 F 1 d G 9 S Z W 1 v d m V k Q 2 9 s d W 1 u c z E u e 0 5 i I G N s a W V u d H M s M X 0 m c X V v d D s s J n F 1 b 3 Q 7 U 2 V j d G l v b j E v U m V j d W l 0 I H N p b X V s w 6 l f M T A w M D B f M C A 1 X z I 1 M C 9 B d X R v U m V t b 3 Z l Z E N v b H V t b n M x L n t G a X R u Z X N z I G R l I G J h c 2 U s M n 0 m c X V v d D s s J n F 1 b 3 Q 7 U 2 V j d G l v b j E v U m V j d W l 0 I H N p b X V s w 6 l f M T A w M D B f M C A 1 X z I 1 M C 9 B d X R v U m V t b 3 Z l Z E N v b H V t b n M x L n t O Y i B 2 Z W h p Y 3 V s Z X M g b W l u L D N 9 J n F 1 b 3 Q 7 L C Z x d W 9 0 O 1 N l Y 3 R p b 2 4 x L 1 J l Y 3 V p d C B z a W 1 1 b M O p X z E w M D A w X z A g N V 8 y N T A v Q X V 0 b 1 J l b W 9 2 Z W R D b 2 x 1 b W 5 z M S 5 7 T W V 0 Y W h l d X J p c 3 R p c X V l L D R 9 J n F 1 b 3 Q 7 L C Z x d W 9 0 O 1 N l Y 3 R p b 2 4 x L 1 J l Y 3 V p d C B z a W 1 1 b M O p X z E w M D A w X z A g N V 8 y N T A v Q X V 0 b 1 J l b W 9 2 Z W R D b 2 x 1 b W 5 z M S 5 7 R m l 0 b m V z c y B y Z X N 1 b H R h d C w 1 f S Z x d W 9 0 O y w m c X V v d D t T Z W N 0 a W 9 u M S 9 S Z W N 1 a X Q g c 2 l t d W z D q V 8 x M D A w M F 8 w I D V f M j U w L 0 F 1 d G 9 S Z W 1 v d m V k Q 2 9 s d W 1 u c z E u e 1 Z l a G l j d W x l c y B y Z X N 1 b H R h d C w 2 f S Z x d W 9 0 O y w m c X V v d D t T Z W N 0 a W 9 u M S 9 S Z W N 1 a X Q g c 2 l t d W z D q V 8 x M D A w M F 8 w I D V f M j U w L 0 F 1 d G 9 S Z W 1 v d m V k Q 2 9 s d W 1 u c z E u e 0 5 v b W J y Z S B p d G V y Y X R p b 2 5 z L D d 9 J n F 1 b 3 Q 7 L C Z x d W 9 0 O 1 N l Y 3 R p b 2 4 x L 1 J l Y 3 V p d C B z a W 1 1 b M O p X z E w M D A w X z A g N V 8 y N T A v Q X V 0 b 1 J l b W 9 2 Z W R D b 2 x 1 b W 5 z M S 5 7 V G V t c H M g Z F x 1 M D A y N 2 V 4 Z W N 1 d G l v b i w 4 f S Z x d W 9 0 O y w m c X V v d D t T Z W N 0 a W 9 u M S 9 S Z W N 1 a X Q g c 2 l t d W z D q V 8 x M D A w M F 8 w I D V f M j U w L 0 F 1 d G 9 S Z W 1 v d m V k Q 2 9 s d W 1 u c z E u e 0 F t Z W x p b 3 J h d G l v b i B m a X R u Z X N z L D l 9 J n F 1 b 3 Q 7 L C Z x d W 9 0 O 1 N l Y 3 R p b 2 4 x L 1 J l Y 3 V p d C B z a W 1 1 b M O p X z E w M D A w X z A g N V 8 y N T A v Q X V 0 b 1 J l b W 9 2 Z W R D b 2 x 1 b W 5 z M S 5 7 V m F y a W F 0 a W 9 u I C j C t S k s M T B 9 J n F 1 b 3 Q 7 L C Z x d W 9 0 O 1 N l Y 3 R p b 2 4 x L 1 J l Y 3 V p d C B z a W 1 1 b M O p X z E w M D A w X z A g N V 8 y N T A v Q X V 0 b 1 J l b W 9 2 Z W R D b 2 x 1 b W 5 z M S 5 7 V G V t c M O p c m F 0 d X J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j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1 X z I 1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V f M j U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3 V p d F 9 z a W 1 1 b M O p X z E w M D A w X z B f N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N j o z O S 4 x M D k 0 O D c 0 W i I g L z 4 8 R W 5 0 c n k g V H l w Z T 0 i R m l s b E N v b H V t b l R 5 c G V z I i B W Y W x 1 Z T 0 i c 0 J n T U Z B d 1 l G Q X d N R E J R V U Q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3 X z E w L 0 F 1 d G 9 S Z W 1 v d m V k Q 2 9 s d W 1 u c z E u e 0 5 v b S B m a W N o a W V y L D B 9 J n F 1 b 3 Q 7 L C Z x d W 9 0 O 1 N l Y 3 R p b 2 4 x L 1 J l Y 3 V p d C B z a W 1 1 b M O p X z E w M D A w X z A g N 1 8 x M C 9 B d X R v U m V t b 3 Z l Z E N v b H V t b n M x L n t O Y i B j b G l l b n R z L D F 9 J n F 1 b 3 Q 7 L C Z x d W 9 0 O 1 N l Y 3 R p b 2 4 x L 1 J l Y 3 V p d C B z a W 1 1 b M O p X z E w M D A w X z A g N 1 8 x M C 9 B d X R v U m V t b 3 Z l Z E N v b H V t b n M x L n t G a X R u Z X N z I G R l I G J h c 2 U s M n 0 m c X V v d D s s J n F 1 b 3 Q 7 U 2 V j d G l v b j E v U m V j d W l 0 I H N p b X V s w 6 l f M T A w M D B f M C A 3 X z E w L 0 F 1 d G 9 S Z W 1 v d m V k Q 2 9 s d W 1 u c z E u e 0 5 i I H Z l a G l j d W x l c y B t a W 4 s M 3 0 m c X V v d D s s J n F 1 b 3 Q 7 U 2 V j d G l v b j E v U m V j d W l 0 I H N p b X V s w 6 l f M T A w M D B f M C A 3 X z E w L 0 F 1 d G 9 S Z W 1 v d m V k Q 2 9 s d W 1 u c z E u e 0 1 l d G F o Z X V y a X N 0 a X F 1 Z S w 0 f S Z x d W 9 0 O y w m c X V v d D t T Z W N 0 a W 9 u M S 9 S Z W N 1 a X Q g c 2 l t d W z D q V 8 x M D A w M F 8 w I D d f M T A v Q X V 0 b 1 J l b W 9 2 Z W R D b 2 x 1 b W 5 z M S 5 7 R m l 0 b m V z c y B y Z X N 1 b H R h d C w 1 f S Z x d W 9 0 O y w m c X V v d D t T Z W N 0 a W 9 u M S 9 S Z W N 1 a X Q g c 2 l t d W z D q V 8 x M D A w M F 8 w I D d f M T A v Q X V 0 b 1 J l b W 9 2 Z W R D b 2 x 1 b W 5 z M S 5 7 V m V o a W N 1 b G V z I H J l c 3 V s d G F 0 L D Z 9 J n F 1 b 3 Q 7 L C Z x d W 9 0 O 1 N l Y 3 R p b 2 4 x L 1 J l Y 3 V p d C B z a W 1 1 b M O p X z E w M D A w X z A g N 1 8 x M C 9 B d X R v U m V t b 3 Z l Z E N v b H V t b n M x L n t O b 2 1 i c m U g a X R l c m F 0 a W 9 u c y w 3 f S Z x d W 9 0 O y w m c X V v d D t T Z W N 0 a W 9 u M S 9 S Z W N 1 a X Q g c 2 l t d W z D q V 8 x M D A w M F 8 w I D d f M T A v Q X V 0 b 1 J l b W 9 2 Z W R D b 2 x 1 b W 5 z M S 5 7 V G V t c H M g Z F x 1 M D A y N 2 V 4 Z W N 1 d G l v b i w 4 f S Z x d W 9 0 O y w m c X V v d D t T Z W N 0 a W 9 u M S 9 S Z W N 1 a X Q g c 2 l t d W z D q V 8 x M D A w M F 8 w I D d f M T A v Q X V 0 b 1 J l b W 9 2 Z W R D b 2 x 1 b W 5 z M S 5 7 Q W 1 l b G l v c m F 0 a W 9 u I G Z p d G 5 l c 3 M s O X 0 m c X V v d D s s J n F 1 b 3 Q 7 U 2 V j d G l v b j E v U m V j d W l 0 I H N p b X V s w 6 l f M T A w M D B f M C A 3 X z E w L 0 F 1 d G 9 S Z W 1 v d m V k Q 2 9 s d W 1 u c z E u e 1 Z h c m l h d G l v b i A o w r U p L D E w f S Z x d W 9 0 O y w m c X V v d D t T Z W N 0 a W 9 u M S 9 S Z W N 1 a X Q g c 2 l t d W z D q V 8 x M D A w M F 8 w I D d f M T A v Q X V 0 b 1 J l b W 9 2 Z W R D b 2 x 1 b W 5 z M S 5 7 V G V t c M O p c m F 0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j d W l 0 I H N p b X V s w 6 l f M T A w M D B f M C A 3 X z E w L 0 F 1 d G 9 S Z W 1 v d m V k Q 2 9 s d W 1 u c z E u e 0 5 v b S B m a W N o a W V y L D B 9 J n F 1 b 3 Q 7 L C Z x d W 9 0 O 1 N l Y 3 R p b 2 4 x L 1 J l Y 3 V p d C B z a W 1 1 b M O p X z E w M D A w X z A g N 1 8 x M C 9 B d X R v U m V t b 3 Z l Z E N v b H V t b n M x L n t O Y i B j b G l l b n R z L D F 9 J n F 1 b 3 Q 7 L C Z x d W 9 0 O 1 N l Y 3 R p b 2 4 x L 1 J l Y 3 V p d C B z a W 1 1 b M O p X z E w M D A w X z A g N 1 8 x M C 9 B d X R v U m V t b 3 Z l Z E N v b H V t b n M x L n t G a X R u Z X N z I G R l I G J h c 2 U s M n 0 m c X V v d D s s J n F 1 b 3 Q 7 U 2 V j d G l v b j E v U m V j d W l 0 I H N p b X V s w 6 l f M T A w M D B f M C A 3 X z E w L 0 F 1 d G 9 S Z W 1 v d m V k Q 2 9 s d W 1 u c z E u e 0 5 i I H Z l a G l j d W x l c y B t a W 4 s M 3 0 m c X V v d D s s J n F 1 b 3 Q 7 U 2 V j d G l v b j E v U m V j d W l 0 I H N p b X V s w 6 l f M T A w M D B f M C A 3 X z E w L 0 F 1 d G 9 S Z W 1 v d m V k Q 2 9 s d W 1 u c z E u e 0 1 l d G F o Z X V y a X N 0 a X F 1 Z S w 0 f S Z x d W 9 0 O y w m c X V v d D t T Z W N 0 a W 9 u M S 9 S Z W N 1 a X Q g c 2 l t d W z D q V 8 x M D A w M F 8 w I D d f M T A v Q X V 0 b 1 J l b W 9 2 Z W R D b 2 x 1 b W 5 z M S 5 7 R m l 0 b m V z c y B y Z X N 1 b H R h d C w 1 f S Z x d W 9 0 O y w m c X V v d D t T Z W N 0 a W 9 u M S 9 S Z W N 1 a X Q g c 2 l t d W z D q V 8 x M D A w M F 8 w I D d f M T A v Q X V 0 b 1 J l b W 9 2 Z W R D b 2 x 1 b W 5 z M S 5 7 V m V o a W N 1 b G V z I H J l c 3 V s d G F 0 L D Z 9 J n F 1 b 3 Q 7 L C Z x d W 9 0 O 1 N l Y 3 R p b 2 4 x L 1 J l Y 3 V p d C B z a W 1 1 b M O p X z E w M D A w X z A g N 1 8 x M C 9 B d X R v U m V t b 3 Z l Z E N v b H V t b n M x L n t O b 2 1 i c m U g a X R l c m F 0 a W 9 u c y w 3 f S Z x d W 9 0 O y w m c X V v d D t T Z W N 0 a W 9 u M S 9 S Z W N 1 a X Q g c 2 l t d W z D q V 8 x M D A w M F 8 w I D d f M T A v Q X V 0 b 1 J l b W 9 2 Z W R D b 2 x 1 b W 5 z M S 5 7 V G V t c H M g Z F x 1 M D A y N 2 V 4 Z W N 1 d G l v b i w 4 f S Z x d W 9 0 O y w m c X V v d D t T Z W N 0 a W 9 u M S 9 S Z W N 1 a X Q g c 2 l t d W z D q V 8 x M D A w M F 8 w I D d f M T A v Q X V 0 b 1 J l b W 9 2 Z W R D b 2 x 1 b W 5 z M S 5 7 Q W 1 l b G l v c m F 0 a W 9 u I G Z p d G 5 l c 3 M s O X 0 m c X V v d D s s J n F 1 b 3 Q 7 U 2 V j d G l v b j E v U m V j d W l 0 I H N p b X V s w 6 l f M T A w M D B f M C A 3 X z E w L 0 F 1 d G 9 S Z W 1 v d m V k Q 2 9 s d W 1 u c z E u e 1 Z h c m l h d G l v b i A o w r U p L D E w f S Z x d W 9 0 O y w m c X V v d D t T Z W N 0 a W 9 u M S 9 S Z W N 1 a X Q g c 2 l t d W z D q V 8 x M D A w M F 8 w I D d f M T A v Q X V 0 b 1 J l b W 9 2 Z W R D b 2 x 1 b W 5 z M S 5 7 V G V t c M O p c m F 0 d X J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M T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3 X z E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3 V p d F 9 z a W 1 1 b M O p X z E w M D A w X z B f N 1 8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V Q x N z o z N z o w M S 4 w O T M 5 O D M 1 W i I g L z 4 8 R W 5 0 c n k g V H l w Z T 0 i R m l s b E N v b H V t b l R 5 c G V z I i B W Y W x 1 Z T 0 i c 0 J n T U Z B d 1 l G Q X d N R E J R V U Q i I C 8 + P E V u d H J 5 I F R 5 c G U 9 I k Z p b G x D b 2 x 1 b W 5 O Y W 1 l c y I g V m F s d W U 9 I n N b J n F 1 b 3 Q 7 T m 9 t I G Z p Y 2 h p Z X I m c X V v d D s s J n F 1 b 3 Q 7 T m I g Y 2 x p Z W 5 0 c y Z x d W 9 0 O y w m c X V v d D t G a X R u Z X N z I G R l I G J h c 2 U m c X V v d D s s J n F 1 b 3 Q 7 T m I g d m V o a W N 1 b G V z I G 1 p b i Z x d W 9 0 O y w m c X V v d D t N Z X R h a G V 1 c m l z d G l x d W U m c X V v d D s s J n F 1 b 3 Q 7 R m l 0 b m V z c y B y Z X N 1 b H R h d C Z x d W 9 0 O y w m c X V v d D t W Z W h p Y 3 V s Z X M g c m V z d W x 0 Y X Q m c X V v d D s s J n F 1 b 3 Q 7 T m 9 t Y n J l I G l 0 Z X J h d G l v b n M m c X V v d D s s J n F 1 b 3 Q 7 V G V t c H M g Z F x 1 M D A y N 2 V 4 Z W N 1 d G l v b i Z x d W 9 0 O y w m c X V v d D t B b W V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3 X z U w L 0 F 1 d G 9 S Z W 1 v d m V k Q 2 9 s d W 1 u c z E u e 0 5 v b S B m a W N o a W V y L D B 9 J n F 1 b 3 Q 7 L C Z x d W 9 0 O 1 N l Y 3 R p b 2 4 x L 1 J l Y 3 V p d C B z a W 1 1 b M O p X z E w M D A w X z A g N 1 8 1 M C 9 B d X R v U m V t b 3 Z l Z E N v b H V t b n M x L n t O Y i B j b G l l b n R z L D F 9 J n F 1 b 3 Q 7 L C Z x d W 9 0 O 1 N l Y 3 R p b 2 4 x L 1 J l Y 3 V p d C B z a W 1 1 b M O p X z E w M D A w X z A g N 1 8 1 M C 9 B d X R v U m V t b 3 Z l Z E N v b H V t b n M x L n t G a X R u Z X N z I G R l I G J h c 2 U s M n 0 m c X V v d D s s J n F 1 b 3 Q 7 U 2 V j d G l v b j E v U m V j d W l 0 I H N p b X V s w 6 l f M T A w M D B f M C A 3 X z U w L 0 F 1 d G 9 S Z W 1 v d m V k Q 2 9 s d W 1 u c z E u e 0 5 i I H Z l a G l j d W x l c y B t a W 4 s M 3 0 m c X V v d D s s J n F 1 b 3 Q 7 U 2 V j d G l v b j E v U m V j d W l 0 I H N p b X V s w 6 l f M T A w M D B f M C A 3 X z U w L 0 F 1 d G 9 S Z W 1 v d m V k Q 2 9 s d W 1 u c z E u e 0 1 l d G F o Z X V y a X N 0 a X F 1 Z S w 0 f S Z x d W 9 0 O y w m c X V v d D t T Z W N 0 a W 9 u M S 9 S Z W N 1 a X Q g c 2 l t d W z D q V 8 x M D A w M F 8 w I D d f N T A v Q X V 0 b 1 J l b W 9 2 Z W R D b 2 x 1 b W 5 z M S 5 7 R m l 0 b m V z c y B y Z X N 1 b H R h d C w 1 f S Z x d W 9 0 O y w m c X V v d D t T Z W N 0 a W 9 u M S 9 S Z W N 1 a X Q g c 2 l t d W z D q V 8 x M D A w M F 8 w I D d f N T A v Q X V 0 b 1 J l b W 9 2 Z W R D b 2 x 1 b W 5 z M S 5 7 V m V o a W N 1 b G V z I H J l c 3 V s d G F 0 L D Z 9 J n F 1 b 3 Q 7 L C Z x d W 9 0 O 1 N l Y 3 R p b 2 4 x L 1 J l Y 3 V p d C B z a W 1 1 b M O p X z E w M D A w X z A g N 1 8 1 M C 9 B d X R v U m V t b 3 Z l Z E N v b H V t b n M x L n t O b 2 1 i c m U g a X R l c m F 0 a W 9 u c y w 3 f S Z x d W 9 0 O y w m c X V v d D t T Z W N 0 a W 9 u M S 9 S Z W N 1 a X Q g c 2 l t d W z D q V 8 x M D A w M F 8 w I D d f N T A v Q X V 0 b 1 J l b W 9 2 Z W R D b 2 x 1 b W 5 z M S 5 7 V G V t c H M g Z F x 1 M D A y N 2 V 4 Z W N 1 d G l v b i w 4 f S Z x d W 9 0 O y w m c X V v d D t T Z W N 0 a W 9 u M S 9 S Z W N 1 a X Q g c 2 l t d W z D q V 8 x M D A w M F 8 w I D d f N T A v Q X V 0 b 1 J l b W 9 2 Z W R D b 2 x 1 b W 5 z M S 5 7 Q W 1 l b G l v c m F 0 a W 9 u I G Z p d G 5 l c 3 M s O X 0 m c X V v d D s s J n F 1 b 3 Q 7 U 2 V j d G l v b j E v U m V j d W l 0 I H N p b X V s w 6 l f M T A w M D B f M C A 3 X z U w L 0 F 1 d G 9 S Z W 1 v d m V k Q 2 9 s d W 1 u c z E u e 1 Z h c m l h d G l v b i A o w r U p L D E w f S Z x d W 9 0 O y w m c X V v d D t T Z W N 0 a W 9 u M S 9 S Z W N 1 a X Q g c 2 l t d W z D q V 8 x M D A w M F 8 w I D d f N T A v Q X V 0 b 1 J l b W 9 2 Z W R D b 2 x 1 b W 5 z M S 5 7 V G V t c M O p c m F 0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j d W l 0 I H N p b X V s w 6 l f M T A w M D B f M C A 3 X z U w L 0 F 1 d G 9 S Z W 1 v d m V k Q 2 9 s d W 1 u c z E u e 0 5 v b S B m a W N o a W V y L D B 9 J n F 1 b 3 Q 7 L C Z x d W 9 0 O 1 N l Y 3 R p b 2 4 x L 1 J l Y 3 V p d C B z a W 1 1 b M O p X z E w M D A w X z A g N 1 8 1 M C 9 B d X R v U m V t b 3 Z l Z E N v b H V t b n M x L n t O Y i B j b G l l b n R z L D F 9 J n F 1 b 3 Q 7 L C Z x d W 9 0 O 1 N l Y 3 R p b 2 4 x L 1 J l Y 3 V p d C B z a W 1 1 b M O p X z E w M D A w X z A g N 1 8 1 M C 9 B d X R v U m V t b 3 Z l Z E N v b H V t b n M x L n t G a X R u Z X N z I G R l I G J h c 2 U s M n 0 m c X V v d D s s J n F 1 b 3 Q 7 U 2 V j d G l v b j E v U m V j d W l 0 I H N p b X V s w 6 l f M T A w M D B f M C A 3 X z U w L 0 F 1 d G 9 S Z W 1 v d m V k Q 2 9 s d W 1 u c z E u e 0 5 i I H Z l a G l j d W x l c y B t a W 4 s M 3 0 m c X V v d D s s J n F 1 b 3 Q 7 U 2 V j d G l v b j E v U m V j d W l 0 I H N p b X V s w 6 l f M T A w M D B f M C A 3 X z U w L 0 F 1 d G 9 S Z W 1 v d m V k Q 2 9 s d W 1 u c z E u e 0 1 l d G F o Z X V y a X N 0 a X F 1 Z S w 0 f S Z x d W 9 0 O y w m c X V v d D t T Z W N 0 a W 9 u M S 9 S Z W N 1 a X Q g c 2 l t d W z D q V 8 x M D A w M F 8 w I D d f N T A v Q X V 0 b 1 J l b W 9 2 Z W R D b 2 x 1 b W 5 z M S 5 7 R m l 0 b m V z c y B y Z X N 1 b H R h d C w 1 f S Z x d W 9 0 O y w m c X V v d D t T Z W N 0 a W 9 u M S 9 S Z W N 1 a X Q g c 2 l t d W z D q V 8 x M D A w M F 8 w I D d f N T A v Q X V 0 b 1 J l b W 9 2 Z W R D b 2 x 1 b W 5 z M S 5 7 V m V o a W N 1 b G V z I H J l c 3 V s d G F 0 L D Z 9 J n F 1 b 3 Q 7 L C Z x d W 9 0 O 1 N l Y 3 R p b 2 4 x L 1 J l Y 3 V p d C B z a W 1 1 b M O p X z E w M D A w X z A g N 1 8 1 M C 9 B d X R v U m V t b 3 Z l Z E N v b H V t b n M x L n t O b 2 1 i c m U g a X R l c m F 0 a W 9 u c y w 3 f S Z x d W 9 0 O y w m c X V v d D t T Z W N 0 a W 9 u M S 9 S Z W N 1 a X Q g c 2 l t d W z D q V 8 x M D A w M F 8 w I D d f N T A v Q X V 0 b 1 J l b W 9 2 Z W R D b 2 x 1 b W 5 z M S 5 7 V G V t c H M g Z F x 1 M D A y N 2 V 4 Z W N 1 d G l v b i w 4 f S Z x d W 9 0 O y w m c X V v d D t T Z W N 0 a W 9 u M S 9 S Z W N 1 a X Q g c 2 l t d W z D q V 8 x M D A w M F 8 w I D d f N T A v Q X V 0 b 1 J l b W 9 2 Z W R D b 2 x 1 b W 5 z M S 5 7 Q W 1 l b G l v c m F 0 a W 9 u I G Z p d G 5 l c 3 M s O X 0 m c X V v d D s s J n F 1 b 3 Q 7 U 2 V j d G l v b j E v U m V j d W l 0 I H N p b X V s w 6 l f M T A w M D B f M C A 3 X z U w L 0 F 1 d G 9 S Z W 1 v d m V k Q 2 9 s d W 1 u c z E u e 1 Z h c m l h d G l v b i A o w r U p L D E w f S Z x d W 9 0 O y w m c X V v d D t T Z W N 0 a W 9 u M S 9 S Z W N 1 a X Q g c 2 l t d W z D q V 8 x M D A w M F 8 w I D d f N T A v Q X V 0 b 1 J l b W 9 2 Z W R D b 2 x 1 b W 5 z M S 5 7 V G V t c M O p c m F 0 d X J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N T A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3 X z U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y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N 1 a X R f c 2 l t d W z D q V 8 x M D A w M F 8 w X z d f M j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3 O j E y L j k 2 N D U 4 N T J a I i A v P j x F b n R y e S B U e X B l P S J G a W x s Q 2 9 s d W 1 u V H l w Z X M i I F Z h b H V l P S J z Q m d N R k F 3 W U Z B d 0 1 E Q l F V R C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Z h c m l h d G l v b i A o w r U p J n F 1 b 3 Q 7 L C Z x d W 9 0 O 1 R l b X D D q X J h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a X Q g c 2 l t d W z D q V 8 x M D A w M F 8 w I D d f M j U w L 0 F 1 d G 9 S Z W 1 v d m V k Q 2 9 s d W 1 u c z E u e 0 5 v b S B m a W N o a W V y L D B 9 J n F 1 b 3 Q 7 L C Z x d W 9 0 O 1 N l Y 3 R p b 2 4 x L 1 J l Y 3 V p d C B z a W 1 1 b M O p X z E w M D A w X z A g N 1 8 y N T A v Q X V 0 b 1 J l b W 9 2 Z W R D b 2 x 1 b W 5 z M S 5 7 T m I g Y 2 x p Z W 5 0 c y w x f S Z x d W 9 0 O y w m c X V v d D t T Z W N 0 a W 9 u M S 9 S Z W N 1 a X Q g c 2 l t d W z D q V 8 x M D A w M F 8 w I D d f M j U w L 0 F 1 d G 9 S Z W 1 v d m V k Q 2 9 s d W 1 u c z E u e 0 Z p d G 5 l c 3 M g Z G U g Y m F z Z S w y f S Z x d W 9 0 O y w m c X V v d D t T Z W N 0 a W 9 u M S 9 S Z W N 1 a X Q g c 2 l t d W z D q V 8 x M D A w M F 8 w I D d f M j U w L 0 F 1 d G 9 S Z W 1 v d m V k Q 2 9 s d W 1 u c z E u e 0 5 i I H Z l a G l j d W x l c y B t a W 4 s M 3 0 m c X V v d D s s J n F 1 b 3 Q 7 U 2 V j d G l v b j E v U m V j d W l 0 I H N p b X V s w 6 l f M T A w M D B f M C A 3 X z I 1 M C 9 B d X R v U m V t b 3 Z l Z E N v b H V t b n M x L n t N Z X R h a G V 1 c m l z d G l x d W U s N H 0 m c X V v d D s s J n F 1 b 3 Q 7 U 2 V j d G l v b j E v U m V j d W l 0 I H N p b X V s w 6 l f M T A w M D B f M C A 3 X z I 1 M C 9 B d X R v U m V t b 3 Z l Z E N v b H V t b n M x L n t G a X R u Z X N z I H J l c 3 V s d G F 0 L D V 9 J n F 1 b 3 Q 7 L C Z x d W 9 0 O 1 N l Y 3 R p b 2 4 x L 1 J l Y 3 V p d C B z a W 1 1 b M O p X z E w M D A w X z A g N 1 8 y N T A v Q X V 0 b 1 J l b W 9 2 Z W R D b 2 x 1 b W 5 z M S 5 7 V m V o a W N 1 b G V z I H J l c 3 V s d G F 0 L D Z 9 J n F 1 b 3 Q 7 L C Z x d W 9 0 O 1 N l Y 3 R p b 2 4 x L 1 J l Y 3 V p d C B z a W 1 1 b M O p X z E w M D A w X z A g N 1 8 y N T A v Q X V 0 b 1 J l b W 9 2 Z W R D b 2 x 1 b W 5 z M S 5 7 T m 9 t Y n J l I G l 0 Z X J h d G l v b n M s N 3 0 m c X V v d D s s J n F 1 b 3 Q 7 U 2 V j d G l v b j E v U m V j d W l 0 I H N p b X V s w 6 l f M T A w M D B f M C A 3 X z I 1 M C 9 B d X R v U m V t b 3 Z l Z E N v b H V t b n M x L n t U Z W 1 w c y B k X H U w M D I 3 Z X h l Y 3 V 0 a W 9 u L D h 9 J n F 1 b 3 Q 7 L C Z x d W 9 0 O 1 N l Y 3 R p b 2 4 x L 1 J l Y 3 V p d C B z a W 1 1 b M O p X z E w M D A w X z A g N 1 8 y N T A v Q X V 0 b 1 J l b W 9 2 Z W R D b 2 x 1 b W 5 z M S 5 7 Q W 1 l b G l v c m F 0 a W 9 u I G Z p d G 5 l c 3 M s O X 0 m c X V v d D s s J n F 1 b 3 Q 7 U 2 V j d G l v b j E v U m V j d W l 0 I H N p b X V s w 6 l f M T A w M D B f M C A 3 X z I 1 M C 9 B d X R v U m V t b 3 Z l Z E N v b H V t b n M x L n t W Y X J p Y X R p b 2 4 g K M K 1 K S w x M H 0 m c X V v d D s s J n F 1 b 3 Q 7 U 2 V j d G l v b j E v U m V j d W l 0 I H N p b X V s w 6 l f M T A w M D B f M C A 3 X z I 1 M C 9 B d X R v U m V t b 3 Z l Z E N v b H V t b n M x L n t U Z W 1 w w 6 l y Y X R 1 c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W N 1 a X Q g c 2 l t d W z D q V 8 x M D A w M F 8 w I D d f M j U w L 0 F 1 d G 9 S Z W 1 v d m V k Q 2 9 s d W 1 u c z E u e 0 5 v b S B m a W N o a W V y L D B 9 J n F 1 b 3 Q 7 L C Z x d W 9 0 O 1 N l Y 3 R p b 2 4 x L 1 J l Y 3 V p d C B z a W 1 1 b M O p X z E w M D A w X z A g N 1 8 y N T A v Q X V 0 b 1 J l b W 9 2 Z W R D b 2 x 1 b W 5 z M S 5 7 T m I g Y 2 x p Z W 5 0 c y w x f S Z x d W 9 0 O y w m c X V v d D t T Z W N 0 a W 9 u M S 9 S Z W N 1 a X Q g c 2 l t d W z D q V 8 x M D A w M F 8 w I D d f M j U w L 0 F 1 d G 9 S Z W 1 v d m V k Q 2 9 s d W 1 u c z E u e 0 Z p d G 5 l c 3 M g Z G U g Y m F z Z S w y f S Z x d W 9 0 O y w m c X V v d D t T Z W N 0 a W 9 u M S 9 S Z W N 1 a X Q g c 2 l t d W z D q V 8 x M D A w M F 8 w I D d f M j U w L 0 F 1 d G 9 S Z W 1 v d m V k Q 2 9 s d W 1 u c z E u e 0 5 i I H Z l a G l j d W x l c y B t a W 4 s M 3 0 m c X V v d D s s J n F 1 b 3 Q 7 U 2 V j d G l v b j E v U m V j d W l 0 I H N p b X V s w 6 l f M T A w M D B f M C A 3 X z I 1 M C 9 B d X R v U m V t b 3 Z l Z E N v b H V t b n M x L n t N Z X R h a G V 1 c m l z d G l x d W U s N H 0 m c X V v d D s s J n F 1 b 3 Q 7 U 2 V j d G l v b j E v U m V j d W l 0 I H N p b X V s w 6 l f M T A w M D B f M C A 3 X z I 1 M C 9 B d X R v U m V t b 3 Z l Z E N v b H V t b n M x L n t G a X R u Z X N z I H J l c 3 V s d G F 0 L D V 9 J n F 1 b 3 Q 7 L C Z x d W 9 0 O 1 N l Y 3 R p b 2 4 x L 1 J l Y 3 V p d C B z a W 1 1 b M O p X z E w M D A w X z A g N 1 8 y N T A v Q X V 0 b 1 J l b W 9 2 Z W R D b 2 x 1 b W 5 z M S 5 7 V m V o a W N 1 b G V z I H J l c 3 V s d G F 0 L D Z 9 J n F 1 b 3 Q 7 L C Z x d W 9 0 O 1 N l Y 3 R p b 2 4 x L 1 J l Y 3 V p d C B z a W 1 1 b M O p X z E w M D A w X z A g N 1 8 y N T A v Q X V 0 b 1 J l b W 9 2 Z W R D b 2 x 1 b W 5 z M S 5 7 T m 9 t Y n J l I G l 0 Z X J h d G l v b n M s N 3 0 m c X V v d D s s J n F 1 b 3 Q 7 U 2 V j d G l v b j E v U m V j d W l 0 I H N p b X V s w 6 l f M T A w M D B f M C A 3 X z I 1 M C 9 B d X R v U m V t b 3 Z l Z E N v b H V t b n M x L n t U Z W 1 w c y B k X H U w M D I 3 Z X h l Y 3 V 0 a W 9 u L D h 9 J n F 1 b 3 Q 7 L C Z x d W 9 0 O 1 N l Y 3 R p b 2 4 x L 1 J l Y 3 V p d C B z a W 1 1 b M O p X z E w M D A w X z A g N 1 8 y N T A v Q X V 0 b 1 J l b W 9 2 Z W R D b 2 x 1 b W 5 z M S 5 7 Q W 1 l b G l v c m F 0 a W 9 u I G Z p d G 5 l c 3 M s O X 0 m c X V v d D s s J n F 1 b 3 Q 7 U 2 V j d G l v b j E v U m V j d W l 0 I H N p b X V s w 6 l f M T A w M D B f M C A 3 X z I 1 M C 9 B d X R v U m V t b 3 Z l Z E N v b H V t b n M x L n t W Y X J p Y X R p b 2 4 g K M K 1 K S w x M H 0 m c X V v d D s s J n F 1 b 3 Q 7 U 2 V j d G l v b j E v U m V j d W l 0 I H N p b X V s w 6 l f M T A w M D B f M C A 3 X z I 1 M C 9 B d X R v U m V t b 3 Z l Z E N v b H V t b n M x L n t U Z W 1 w w 6 l y Y X R 1 c m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y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d f M j U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N 1 8 y N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d W l 0 X 3 N p b X V s w 6 l f M T A w M D B f M F 8 5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3 O j I 2 L j A 5 N D Y w N z R a I i A v P j x F b n R y e S B U e X B l P S J G a W x s Q 2 9 s d W 1 u V H l w Z X M i I F Z h b H V l P S J z Q m d N R k F 3 W U Z B d 0 1 E Q l F V R C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Z h c m l h d G l v b i A o w r U p J n F 1 b 3 Q 7 L C Z x d W 9 0 O 1 R l b X D D q X J h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a X Q g c 2 l t d W z D q V 8 x M D A w M F 8 w I D l f M T A v Q X V 0 b 1 J l b W 9 2 Z W R D b 2 x 1 b W 5 z M S 5 7 T m 9 t I G Z p Y 2 h p Z X I s M H 0 m c X V v d D s s J n F 1 b 3 Q 7 U 2 V j d G l v b j E v U m V j d W l 0 I H N p b X V s w 6 l f M T A w M D B f M C A 5 X z E w L 0 F 1 d G 9 S Z W 1 v d m V k Q 2 9 s d W 1 u c z E u e 0 5 i I G N s a W V u d H M s M X 0 m c X V v d D s s J n F 1 b 3 Q 7 U 2 V j d G l v b j E v U m V j d W l 0 I H N p b X V s w 6 l f M T A w M D B f M C A 5 X z E w L 0 F 1 d G 9 S Z W 1 v d m V k Q 2 9 s d W 1 u c z E u e 0 Z p d G 5 l c 3 M g Z G U g Y m F z Z S w y f S Z x d W 9 0 O y w m c X V v d D t T Z W N 0 a W 9 u M S 9 S Z W N 1 a X Q g c 2 l t d W z D q V 8 x M D A w M F 8 w I D l f M T A v Q X V 0 b 1 J l b W 9 2 Z W R D b 2 x 1 b W 5 z M S 5 7 T m I g d m V o a W N 1 b G V z I G 1 p b i w z f S Z x d W 9 0 O y w m c X V v d D t T Z W N 0 a W 9 u M S 9 S Z W N 1 a X Q g c 2 l t d W z D q V 8 x M D A w M F 8 w I D l f M T A v Q X V 0 b 1 J l b W 9 2 Z W R D b 2 x 1 b W 5 z M S 5 7 T W V 0 Y W h l d X J p c 3 R p c X V l L D R 9 J n F 1 b 3 Q 7 L C Z x d W 9 0 O 1 N l Y 3 R p b 2 4 x L 1 J l Y 3 V p d C B z a W 1 1 b M O p X z E w M D A w X z A g O V 8 x M C 9 B d X R v U m V t b 3 Z l Z E N v b H V t b n M x L n t G a X R u Z X N z I H J l c 3 V s d G F 0 L D V 9 J n F 1 b 3 Q 7 L C Z x d W 9 0 O 1 N l Y 3 R p b 2 4 x L 1 J l Y 3 V p d C B z a W 1 1 b M O p X z E w M D A w X z A g O V 8 x M C 9 B d X R v U m V t b 3 Z l Z E N v b H V t b n M x L n t W Z W h p Y 3 V s Z X M g c m V z d W x 0 Y X Q s N n 0 m c X V v d D s s J n F 1 b 3 Q 7 U 2 V j d G l v b j E v U m V j d W l 0 I H N p b X V s w 6 l f M T A w M D B f M C A 5 X z E w L 0 F 1 d G 9 S Z W 1 v d m V k Q 2 9 s d W 1 u c z E u e 0 5 v b W J y Z S B p d G V y Y X R p b 2 5 z L D d 9 J n F 1 b 3 Q 7 L C Z x d W 9 0 O 1 N l Y 3 R p b 2 4 x L 1 J l Y 3 V p d C B z a W 1 1 b M O p X z E w M D A w X z A g O V 8 x M C 9 B d X R v U m V t b 3 Z l Z E N v b H V t b n M x L n t U Z W 1 w c y B k X H U w M D I 3 Z X h l Y 3 V 0 a W 9 u L D h 9 J n F 1 b 3 Q 7 L C Z x d W 9 0 O 1 N l Y 3 R p b 2 4 x L 1 J l Y 3 V p d C B z a W 1 1 b M O p X z E w M D A w X z A g O V 8 x M C 9 B d X R v U m V t b 3 Z l Z E N v b H V t b n M x L n t B b W V s a W 9 y Y X R p b 2 4 g Z m l 0 b m V z c y w 5 f S Z x d W 9 0 O y w m c X V v d D t T Z W N 0 a W 9 u M S 9 S Z W N 1 a X Q g c 2 l t d W z D q V 8 x M D A w M F 8 w I D l f M T A v Q X V 0 b 1 J l b W 9 2 Z W R D b 2 x 1 b W 5 z M S 5 7 V m F y a W F 0 a W 9 u I C j C t S k s M T B 9 J n F 1 b 3 Q 7 L C Z x d W 9 0 O 1 N l Y 3 R p b 2 4 x L 1 J l Y 3 V p d C B z a W 1 1 b M O p X z E w M D A w X z A g O V 8 x M C 9 B d X R v U m V t b 3 Z l Z E N v b H V t b n M x L n t U Z W 1 w w 6 l y Y X R 1 c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W N 1 a X Q g c 2 l t d W z D q V 8 x M D A w M F 8 w I D l f M T A v Q X V 0 b 1 J l b W 9 2 Z W R D b 2 x 1 b W 5 z M S 5 7 T m 9 t I G Z p Y 2 h p Z X I s M H 0 m c X V v d D s s J n F 1 b 3 Q 7 U 2 V j d G l v b j E v U m V j d W l 0 I H N p b X V s w 6 l f M T A w M D B f M C A 5 X z E w L 0 F 1 d G 9 S Z W 1 v d m V k Q 2 9 s d W 1 u c z E u e 0 5 i I G N s a W V u d H M s M X 0 m c X V v d D s s J n F 1 b 3 Q 7 U 2 V j d G l v b j E v U m V j d W l 0 I H N p b X V s w 6 l f M T A w M D B f M C A 5 X z E w L 0 F 1 d G 9 S Z W 1 v d m V k Q 2 9 s d W 1 u c z E u e 0 Z p d G 5 l c 3 M g Z G U g Y m F z Z S w y f S Z x d W 9 0 O y w m c X V v d D t T Z W N 0 a W 9 u M S 9 S Z W N 1 a X Q g c 2 l t d W z D q V 8 x M D A w M F 8 w I D l f M T A v Q X V 0 b 1 J l b W 9 2 Z W R D b 2 x 1 b W 5 z M S 5 7 T m I g d m V o a W N 1 b G V z I G 1 p b i w z f S Z x d W 9 0 O y w m c X V v d D t T Z W N 0 a W 9 u M S 9 S Z W N 1 a X Q g c 2 l t d W z D q V 8 x M D A w M F 8 w I D l f M T A v Q X V 0 b 1 J l b W 9 2 Z W R D b 2 x 1 b W 5 z M S 5 7 T W V 0 Y W h l d X J p c 3 R p c X V l L D R 9 J n F 1 b 3 Q 7 L C Z x d W 9 0 O 1 N l Y 3 R p b 2 4 x L 1 J l Y 3 V p d C B z a W 1 1 b M O p X z E w M D A w X z A g O V 8 x M C 9 B d X R v U m V t b 3 Z l Z E N v b H V t b n M x L n t G a X R u Z X N z I H J l c 3 V s d G F 0 L D V 9 J n F 1 b 3 Q 7 L C Z x d W 9 0 O 1 N l Y 3 R p b 2 4 x L 1 J l Y 3 V p d C B z a W 1 1 b M O p X z E w M D A w X z A g O V 8 x M C 9 B d X R v U m V t b 3 Z l Z E N v b H V t b n M x L n t W Z W h p Y 3 V s Z X M g c m V z d W x 0 Y X Q s N n 0 m c X V v d D s s J n F 1 b 3 Q 7 U 2 V j d G l v b j E v U m V j d W l 0 I H N p b X V s w 6 l f M T A w M D B f M C A 5 X z E w L 0 F 1 d G 9 S Z W 1 v d m V k Q 2 9 s d W 1 u c z E u e 0 5 v b W J y Z S B p d G V y Y X R p b 2 5 z L D d 9 J n F 1 b 3 Q 7 L C Z x d W 9 0 O 1 N l Y 3 R p b 2 4 x L 1 J l Y 3 V p d C B z a W 1 1 b M O p X z E w M D A w X z A g O V 8 x M C 9 B d X R v U m V t b 3 Z l Z E N v b H V t b n M x L n t U Z W 1 w c y B k X H U w M D I 3 Z X h l Y 3 V 0 a W 9 u L D h 9 J n F 1 b 3 Q 7 L C Z x d W 9 0 O 1 N l Y 3 R p b 2 4 x L 1 J l Y 3 V p d C B z a W 1 1 b M O p X z E w M D A w X z A g O V 8 x M C 9 B d X R v U m V t b 3 Z l Z E N v b H V t b n M x L n t B b W V s a W 9 y Y X R p b 2 4 g Z m l 0 b m V z c y w 5 f S Z x d W 9 0 O y w m c X V v d D t T Z W N 0 a W 9 u M S 9 S Z W N 1 a X Q g c 2 l t d W z D q V 8 x M D A w M F 8 w I D l f M T A v Q X V 0 b 1 J l b W 9 2 Z W R D b 2 x 1 b W 5 z M S 5 7 V m F y a W F 0 a W 9 u I C j C t S k s M T B 9 J n F 1 b 3 Q 7 L C Z x d W 9 0 O 1 N l Y 3 R p b 2 4 x L 1 J l Y 3 V p d C B z a W 1 1 b M O p X z E w M D A w X z A g O V 8 x M C 9 B d X R v U m V t b 3 Z l Z E N v b H V t b n M x L n t U Z W 1 w w 6 l y Y X R 1 c m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x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l f M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d W l 0 X 3 N p b X V s w 6 l f M T A w M D B f M F 8 5 X z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3 O j M 3 O j U w L j k 1 N z I x M T h a I i A v P j x F b n R y e S B U e X B l P S J G a W x s Q 2 9 s d W 1 u V H l w Z X M i I F Z h b H V l P S J z Q m d N R k F 3 W U Z B d 0 1 E Q l F V R C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Z h c m l h d G l v b i A o w r U p J n F 1 b 3 Q 7 L C Z x d W 9 0 O 1 R l b X D D q X J h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a X Q g c 2 l t d W z D q V 8 x M D A w M F 8 w I D l f N T A v Q X V 0 b 1 J l b W 9 2 Z W R D b 2 x 1 b W 5 z M S 5 7 T m 9 t I G Z p Y 2 h p Z X I s M H 0 m c X V v d D s s J n F 1 b 3 Q 7 U 2 V j d G l v b j E v U m V j d W l 0 I H N p b X V s w 6 l f M T A w M D B f M C A 5 X z U w L 0 F 1 d G 9 S Z W 1 v d m V k Q 2 9 s d W 1 u c z E u e 0 5 i I G N s a W V u d H M s M X 0 m c X V v d D s s J n F 1 b 3 Q 7 U 2 V j d G l v b j E v U m V j d W l 0 I H N p b X V s w 6 l f M T A w M D B f M C A 5 X z U w L 0 F 1 d G 9 S Z W 1 v d m V k Q 2 9 s d W 1 u c z E u e 0 Z p d G 5 l c 3 M g Z G U g Y m F z Z S w y f S Z x d W 9 0 O y w m c X V v d D t T Z W N 0 a W 9 u M S 9 S Z W N 1 a X Q g c 2 l t d W z D q V 8 x M D A w M F 8 w I D l f N T A v Q X V 0 b 1 J l b W 9 2 Z W R D b 2 x 1 b W 5 z M S 5 7 T m I g d m V o a W N 1 b G V z I G 1 p b i w z f S Z x d W 9 0 O y w m c X V v d D t T Z W N 0 a W 9 u M S 9 S Z W N 1 a X Q g c 2 l t d W z D q V 8 x M D A w M F 8 w I D l f N T A v Q X V 0 b 1 J l b W 9 2 Z W R D b 2 x 1 b W 5 z M S 5 7 T W V 0 Y W h l d X J p c 3 R p c X V l L D R 9 J n F 1 b 3 Q 7 L C Z x d W 9 0 O 1 N l Y 3 R p b 2 4 x L 1 J l Y 3 V p d C B z a W 1 1 b M O p X z E w M D A w X z A g O V 8 1 M C 9 B d X R v U m V t b 3 Z l Z E N v b H V t b n M x L n t G a X R u Z X N z I H J l c 3 V s d G F 0 L D V 9 J n F 1 b 3 Q 7 L C Z x d W 9 0 O 1 N l Y 3 R p b 2 4 x L 1 J l Y 3 V p d C B z a W 1 1 b M O p X z E w M D A w X z A g O V 8 1 M C 9 B d X R v U m V t b 3 Z l Z E N v b H V t b n M x L n t W Z W h p Y 3 V s Z X M g c m V z d W x 0 Y X Q s N n 0 m c X V v d D s s J n F 1 b 3 Q 7 U 2 V j d G l v b j E v U m V j d W l 0 I H N p b X V s w 6 l f M T A w M D B f M C A 5 X z U w L 0 F 1 d G 9 S Z W 1 v d m V k Q 2 9 s d W 1 u c z E u e 0 5 v b W J y Z S B p d G V y Y X R p b 2 5 z L D d 9 J n F 1 b 3 Q 7 L C Z x d W 9 0 O 1 N l Y 3 R p b 2 4 x L 1 J l Y 3 V p d C B z a W 1 1 b M O p X z E w M D A w X z A g O V 8 1 M C 9 B d X R v U m V t b 3 Z l Z E N v b H V t b n M x L n t U Z W 1 w c y B k X H U w M D I 3 Z X h l Y 3 V 0 a W 9 u L D h 9 J n F 1 b 3 Q 7 L C Z x d W 9 0 O 1 N l Y 3 R p b 2 4 x L 1 J l Y 3 V p d C B z a W 1 1 b M O p X z E w M D A w X z A g O V 8 1 M C 9 B d X R v U m V t b 3 Z l Z E N v b H V t b n M x L n t B b W V s a W 9 y Y X R p b 2 4 g Z m l 0 b m V z c y w 5 f S Z x d W 9 0 O y w m c X V v d D t T Z W N 0 a W 9 u M S 9 S Z W N 1 a X Q g c 2 l t d W z D q V 8 x M D A w M F 8 w I D l f N T A v Q X V 0 b 1 J l b W 9 2 Z W R D b 2 x 1 b W 5 z M S 5 7 V m F y a W F 0 a W 9 u I C j C t S k s M T B 9 J n F 1 b 3 Q 7 L C Z x d W 9 0 O 1 N l Y 3 R p b 2 4 x L 1 J l Y 3 V p d C B z a W 1 1 b M O p X z E w M D A w X z A g O V 8 1 M C 9 B d X R v U m V t b 3 Z l Z E N v b H V t b n M x L n t U Z W 1 w w 6 l y Y X R 1 c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W N 1 a X Q g c 2 l t d W z D q V 8 x M D A w M F 8 w I D l f N T A v Q X V 0 b 1 J l b W 9 2 Z W R D b 2 x 1 b W 5 z M S 5 7 T m 9 t I G Z p Y 2 h p Z X I s M H 0 m c X V v d D s s J n F 1 b 3 Q 7 U 2 V j d G l v b j E v U m V j d W l 0 I H N p b X V s w 6 l f M T A w M D B f M C A 5 X z U w L 0 F 1 d G 9 S Z W 1 v d m V k Q 2 9 s d W 1 u c z E u e 0 5 i I G N s a W V u d H M s M X 0 m c X V v d D s s J n F 1 b 3 Q 7 U 2 V j d G l v b j E v U m V j d W l 0 I H N p b X V s w 6 l f M T A w M D B f M C A 5 X z U w L 0 F 1 d G 9 S Z W 1 v d m V k Q 2 9 s d W 1 u c z E u e 0 Z p d G 5 l c 3 M g Z G U g Y m F z Z S w y f S Z x d W 9 0 O y w m c X V v d D t T Z W N 0 a W 9 u M S 9 S Z W N 1 a X Q g c 2 l t d W z D q V 8 x M D A w M F 8 w I D l f N T A v Q X V 0 b 1 J l b W 9 2 Z W R D b 2 x 1 b W 5 z M S 5 7 T m I g d m V o a W N 1 b G V z I G 1 p b i w z f S Z x d W 9 0 O y w m c X V v d D t T Z W N 0 a W 9 u M S 9 S Z W N 1 a X Q g c 2 l t d W z D q V 8 x M D A w M F 8 w I D l f N T A v Q X V 0 b 1 J l b W 9 2 Z W R D b 2 x 1 b W 5 z M S 5 7 T W V 0 Y W h l d X J p c 3 R p c X V l L D R 9 J n F 1 b 3 Q 7 L C Z x d W 9 0 O 1 N l Y 3 R p b 2 4 x L 1 J l Y 3 V p d C B z a W 1 1 b M O p X z E w M D A w X z A g O V 8 1 M C 9 B d X R v U m V t b 3 Z l Z E N v b H V t b n M x L n t G a X R u Z X N z I H J l c 3 V s d G F 0 L D V 9 J n F 1 b 3 Q 7 L C Z x d W 9 0 O 1 N l Y 3 R p b 2 4 x L 1 J l Y 3 V p d C B z a W 1 1 b M O p X z E w M D A w X z A g O V 8 1 M C 9 B d X R v U m V t b 3 Z l Z E N v b H V t b n M x L n t W Z W h p Y 3 V s Z X M g c m V z d W x 0 Y X Q s N n 0 m c X V v d D s s J n F 1 b 3 Q 7 U 2 V j d G l v b j E v U m V j d W l 0 I H N p b X V s w 6 l f M T A w M D B f M C A 5 X z U w L 0 F 1 d G 9 S Z W 1 v d m V k Q 2 9 s d W 1 u c z E u e 0 5 v b W J y Z S B p d G V y Y X R p b 2 5 z L D d 9 J n F 1 b 3 Q 7 L C Z x d W 9 0 O 1 N l Y 3 R p b 2 4 x L 1 J l Y 3 V p d C B z a W 1 1 b M O p X z E w M D A w X z A g O V 8 1 M C 9 B d X R v U m V t b 3 Z l Z E N v b H V t b n M x L n t U Z W 1 w c y B k X H U w M D I 3 Z X h l Y 3 V 0 a W 9 u L D h 9 J n F 1 b 3 Q 7 L C Z x d W 9 0 O 1 N l Y 3 R p b 2 4 x L 1 J l Y 3 V p d C B z a W 1 1 b M O p X z E w M D A w X z A g O V 8 1 M C 9 B d X R v U m V t b 3 Z l Z E N v b H V t b n M x L n t B b W V s a W 9 y Y X R p b 2 4 g Z m l 0 b m V z c y w 5 f S Z x d W 9 0 O y w m c X V v d D t T Z W N 0 a W 9 u M S 9 S Z W N 1 a X Q g c 2 l t d W z D q V 8 x M D A w M F 8 w I D l f N T A v Q X V 0 b 1 J l b W 9 2 Z W R D b 2 x 1 b W 5 z M S 5 7 V m F y a W F 0 a W 9 u I C j C t S k s M T B 9 J n F 1 b 3 Q 7 L C Z x d W 9 0 O 1 N l Y 3 R p b 2 4 x L 1 J l Y 3 V p d C B z a W 1 1 b M O p X z E w M D A w X z A g O V 8 1 M C 9 B d X R v U m V t b 3 Z l Z E N v b H V t b n M x L n t U Z W 1 w w 6 l y Y X R 1 c m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1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l f N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p d C U y M H N p b X V s J U M z J U E 5 X z E w M D A w X z A l M j A 5 X z I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3 V p d F 9 z a W 1 1 b M O p X z E w M D A w X z B f O V 8 y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c 6 M z g 6 M D k u O T M y M z M 5 N 1 o i I C 8 + P E V u d H J 5 I F R 5 c G U 9 I k Z p b G x D b 2 x 1 b W 5 U e X B l c y I g V m F s d W U 9 I n N C Z 0 1 G Q X d Z R k F 3 T U R C U V V E Q m c 9 P S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0 F t w 6 l s a W 9 y Y X R p b 2 4 g Z m l 0 b m V z c y Z x d W 9 0 O y w m c X V v d D t W Y X J p Y X R p b 2 4 g K M K 1 K S Z x d W 9 0 O y w m c X V v d D t U Z W 1 w w 6 l y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W l 0 I H N p b X V s w 6 l f M T A w M D B f M C A 5 X z I 1 M C 9 B d X R v U m V t b 3 Z l Z E N v b H V t b n M x L n t O b 2 0 g Z m l j a G l l c i w w f S Z x d W 9 0 O y w m c X V v d D t T Z W N 0 a W 9 u M S 9 S Z W N 1 a X Q g c 2 l t d W z D q V 8 x M D A w M F 8 w I D l f M j U w L 0 F 1 d G 9 S Z W 1 v d m V k Q 2 9 s d W 1 u c z E u e 0 5 i I G N s a W V u d H M s M X 0 m c X V v d D s s J n F 1 b 3 Q 7 U 2 V j d G l v b j E v U m V j d W l 0 I H N p b X V s w 6 l f M T A w M D B f M C A 5 X z I 1 M C 9 B d X R v U m V t b 3 Z l Z E N v b H V t b n M x L n t G a X R u Z X N z I G R l I G J h c 2 U s M n 0 m c X V v d D s s J n F 1 b 3 Q 7 U 2 V j d G l v b j E v U m V j d W l 0 I H N p b X V s w 6 l f M T A w M D B f M C A 5 X z I 1 M C 9 B d X R v U m V t b 3 Z l Z E N v b H V t b n M x L n t O Y i B 2 Z W h p Y 3 V s Z X M g b W l u L D N 9 J n F 1 b 3 Q 7 L C Z x d W 9 0 O 1 N l Y 3 R p b 2 4 x L 1 J l Y 3 V p d C B z a W 1 1 b M O p X z E w M D A w X z A g O V 8 y N T A v Q X V 0 b 1 J l b W 9 2 Z W R D b 2 x 1 b W 5 z M S 5 7 T W V 0 Y W h l d X J p c 3 R p c X V l L D R 9 J n F 1 b 3 Q 7 L C Z x d W 9 0 O 1 N l Y 3 R p b 2 4 x L 1 J l Y 3 V p d C B z a W 1 1 b M O p X z E w M D A w X z A g O V 8 y N T A v Q X V 0 b 1 J l b W 9 2 Z W R D b 2 x 1 b W 5 z M S 5 7 R m l 0 b m V z c y B y Z X N 1 b H R h d C w 1 f S Z x d W 9 0 O y w m c X V v d D t T Z W N 0 a W 9 u M S 9 S Z W N 1 a X Q g c 2 l t d W z D q V 8 x M D A w M F 8 w I D l f M j U w L 0 F 1 d G 9 S Z W 1 v d m V k Q 2 9 s d W 1 u c z E u e 1 Z l a G l j d W x l c y B y Z X N 1 b H R h d C w 2 f S Z x d W 9 0 O y w m c X V v d D t T Z W N 0 a W 9 u M S 9 S Z W N 1 a X Q g c 2 l t d W z D q V 8 x M D A w M F 8 w I D l f M j U w L 0 F 1 d G 9 S Z W 1 v d m V k Q 2 9 s d W 1 u c z E u e 0 5 v b W J y Z S B p d G V y Y X R p b 2 5 z L D d 9 J n F 1 b 3 Q 7 L C Z x d W 9 0 O 1 N l Y 3 R p b 2 4 x L 1 J l Y 3 V p d C B z a W 1 1 b M O p X z E w M D A w X z A g O V 8 y N T A v Q X V 0 b 1 J l b W 9 2 Z W R D b 2 x 1 b W 5 z M S 5 7 V G V t c H M g Z F x 1 M D A y N 2 V 4 Z W N 1 d G l v b i w 4 f S Z x d W 9 0 O y w m c X V v d D t T Z W N 0 a W 9 u M S 9 S Z W N 1 a X Q g c 2 l t d W z D q V 8 x M D A w M F 8 w I D l f M j U w L 0 F 1 d G 9 S Z W 1 v d m V k Q 2 9 s d W 1 u c z E u e 0 F t Z W x p b 3 J h d G l v b i B m a X R u Z X N z L D l 9 J n F 1 b 3 Q 7 L C Z x d W 9 0 O 1 N l Y 3 R p b 2 4 x L 1 J l Y 3 V p d C B z a W 1 1 b M O p X z E w M D A w X z A g O V 8 y N T A v Q X V 0 b 1 J l b W 9 2 Z W R D b 2 x 1 b W 5 z M S 5 7 Q W 3 D q W x p b 3 J h d G l v b i B m a X R u Z X N z L D E w f S Z x d W 9 0 O y w m c X V v d D t T Z W N 0 a W 9 u M S 9 S Z W N 1 a X Q g c 2 l t d W z D q V 8 x M D A w M F 8 w I D l f M j U w L 0 F 1 d G 9 S Z W 1 v d m V k Q 2 9 s d W 1 u c z E u e 1 Z h c m l h d G l v b i A o w r U p L D E x f S Z x d W 9 0 O y w m c X V v d D t T Z W N 0 a W 9 u M S 9 S Z W N 1 a X Q g c 2 l t d W z D q V 8 x M D A w M F 8 w I D l f M j U w L 0 F 1 d G 9 S Z W 1 v d m V k Q 2 9 s d W 1 u c z E u e 1 R l b X D D q X J h d H V y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l Y 3 V p d C B z a W 1 1 b M O p X z E w M D A w X z A g O V 8 y N T A v Q X V 0 b 1 J l b W 9 2 Z W R D b 2 x 1 b W 5 z M S 5 7 T m 9 t I G Z p Y 2 h p Z X I s M H 0 m c X V v d D s s J n F 1 b 3 Q 7 U 2 V j d G l v b j E v U m V j d W l 0 I H N p b X V s w 6 l f M T A w M D B f M C A 5 X z I 1 M C 9 B d X R v U m V t b 3 Z l Z E N v b H V t b n M x L n t O Y i B j b G l l b n R z L D F 9 J n F 1 b 3 Q 7 L C Z x d W 9 0 O 1 N l Y 3 R p b 2 4 x L 1 J l Y 3 V p d C B z a W 1 1 b M O p X z E w M D A w X z A g O V 8 y N T A v Q X V 0 b 1 J l b W 9 2 Z W R D b 2 x 1 b W 5 z M S 5 7 R m l 0 b m V z c y B k Z S B i Y X N l L D J 9 J n F 1 b 3 Q 7 L C Z x d W 9 0 O 1 N l Y 3 R p b 2 4 x L 1 J l Y 3 V p d C B z a W 1 1 b M O p X z E w M D A w X z A g O V 8 y N T A v Q X V 0 b 1 J l b W 9 2 Z W R D b 2 x 1 b W 5 z M S 5 7 T m I g d m V o a W N 1 b G V z I G 1 p b i w z f S Z x d W 9 0 O y w m c X V v d D t T Z W N 0 a W 9 u M S 9 S Z W N 1 a X Q g c 2 l t d W z D q V 8 x M D A w M F 8 w I D l f M j U w L 0 F 1 d G 9 S Z W 1 v d m V k Q 2 9 s d W 1 u c z E u e 0 1 l d G F o Z X V y a X N 0 a X F 1 Z S w 0 f S Z x d W 9 0 O y w m c X V v d D t T Z W N 0 a W 9 u M S 9 S Z W N 1 a X Q g c 2 l t d W z D q V 8 x M D A w M F 8 w I D l f M j U w L 0 F 1 d G 9 S Z W 1 v d m V k Q 2 9 s d W 1 u c z E u e 0 Z p d G 5 l c 3 M g c m V z d W x 0 Y X Q s N X 0 m c X V v d D s s J n F 1 b 3 Q 7 U 2 V j d G l v b j E v U m V j d W l 0 I H N p b X V s w 6 l f M T A w M D B f M C A 5 X z I 1 M C 9 B d X R v U m V t b 3 Z l Z E N v b H V t b n M x L n t W Z W h p Y 3 V s Z X M g c m V z d W x 0 Y X Q s N n 0 m c X V v d D s s J n F 1 b 3 Q 7 U 2 V j d G l v b j E v U m V j d W l 0 I H N p b X V s w 6 l f M T A w M D B f M C A 5 X z I 1 M C 9 B d X R v U m V t b 3 Z l Z E N v b H V t b n M x L n t O b 2 1 i c m U g a X R l c m F 0 a W 9 u c y w 3 f S Z x d W 9 0 O y w m c X V v d D t T Z W N 0 a W 9 u M S 9 S Z W N 1 a X Q g c 2 l t d W z D q V 8 x M D A w M F 8 w I D l f M j U w L 0 F 1 d G 9 S Z W 1 v d m V k Q 2 9 s d W 1 u c z E u e 1 R l b X B z I G R c d T A w M j d l e G V j d X R p b 2 4 s O H 0 m c X V v d D s s J n F 1 b 3 Q 7 U 2 V j d G l v b j E v U m V j d W l 0 I H N p b X V s w 6 l f M T A w M D B f M C A 5 X z I 1 M C 9 B d X R v U m V t b 3 Z l Z E N v b H V t b n M x L n t B b W V s a W 9 y Y X R p b 2 4 g Z m l 0 b m V z c y w 5 f S Z x d W 9 0 O y w m c X V v d D t T Z W N 0 a W 9 u M S 9 S Z W N 1 a X Q g c 2 l t d W z D q V 8 x M D A w M F 8 w I D l f M j U w L 0 F 1 d G 9 S Z W 1 v d m V k Q 2 9 s d W 1 u c z E u e 0 F t w 6 l s a W 9 y Y X R p b 2 4 g Z m l 0 b m V z c y w x M H 0 m c X V v d D s s J n F 1 b 3 Q 7 U 2 V j d G l v b j E v U m V j d W l 0 I H N p b X V s w 6 l f M T A w M D B f M C A 5 X z I 1 M C 9 B d X R v U m V t b 3 Z l Z E N v b H V t b n M x L n t W Y X J p Y X R p b 2 4 g K M K 1 K S w x M X 0 m c X V v d D s s J n F 1 b 3 Q 7 U 2 V j d G l v b j E v U m V j d W l 0 I H N p b X V s w 6 l f M T A w M D B f M C A 5 X z I 1 M C 9 B d X R v U m V t b 3 Z l Z E N v b H V t b n M x L n t U Z W 1 w w 6 l y Y X R 1 c m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y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W l 0 J T I w c 2 l t d W w l Q z M l Q T l f M T A w M D B f M C U y M D l f M j U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a X Q l M j B z a W 1 1 b C V D M y V B O V 8 x M D A w M F 8 w J T I w O V 8 y N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x V D E 4 O j Q y O j I x L j c 5 M z Y 1 N j F a I i A v P j x F b n R y e S B U e X B l P S J G a W x s Q 2 9 s d W 1 u V H l w Z X M i I F Z h b H V l P S J z Q m d N R k F 3 W U Z B d 0 1 E Q l F N P S I g L z 4 8 R W 5 0 c n k g V H l w Z T 0 i R m l s b E N v b H V t b k 5 h b W V z I i B W Y W x 1 Z T 0 i c 1 s m c X V v d D t O b 2 0 g Z m l j a G l l c i Z x d W 9 0 O y w m c X V v d D t O Y i B j b G l l b n R z J n F 1 b 3 Q 7 L C Z x d W 9 0 O 0 Z p d G 5 l c 3 M g Z G U g Y m F z Z S Z x d W 9 0 O y w m c X V v d D t O Y i B 2 Z W h p Y 3 V s Z X M g b W l u J n F 1 b 3 Q 7 L C Z x d W 9 0 O 0 1 l d G F o Z X V y a X N 0 a X F 1 Z S Z x d W 9 0 O y w m c X V v d D t G a X R u Z X N z I H J l c 3 V s d G F 0 J n F 1 b 3 Q 7 L C Z x d W 9 0 O 1 Z l a G l j d W x l c y B y Z X N 1 b H R h d C Z x d W 9 0 O y w m c X V v d D t O b 2 1 i c m U g a X R l c m F 0 a W 9 u c y Z x d W 9 0 O y w m c X V v d D t U Z W 1 w c y B k X H U w M D I 3 Z X h l Y 3 V 0 a W 9 u J n F 1 b 3 Q 7 L C Z x d W 9 0 O 0 F t Z W x p b 3 J h d G l v b i B m a X R u Z X N z J n F 1 b 3 Q 7 L C Z x d W 9 0 O 1 R h a W x s Z S B s a X N 0 Z S B 0 Y W J v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v d V 8 x M D A w X z I v Q X V 0 b 1 J l b W 9 2 Z W R D b 2 x 1 b W 5 z M S 5 7 T m 9 t I G Z p Y 2 h p Z X I s M H 0 m c X V v d D s s J n F 1 b 3 Q 7 U 2 V j d G l v b j E v V G F i b 3 V f M T A w M F 8 y L 0 F 1 d G 9 S Z W 1 v d m V k Q 2 9 s d W 1 u c z E u e 0 5 i I G N s a W V u d H M s M X 0 m c X V v d D s s J n F 1 b 3 Q 7 U 2 V j d G l v b j E v V G F i b 3 V f M T A w M F 8 y L 0 F 1 d G 9 S Z W 1 v d m V k Q 2 9 s d W 1 u c z E u e 0 Z p d G 5 l c 3 M g Z G U g Y m F z Z S w y f S Z x d W 9 0 O y w m c X V v d D t T Z W N 0 a W 9 u M S 9 U Y W J v d V 8 x M D A w X z I v Q X V 0 b 1 J l b W 9 2 Z W R D b 2 x 1 b W 5 z M S 5 7 T m I g d m V o a W N 1 b G V z I G 1 p b i w z f S Z x d W 9 0 O y w m c X V v d D t T Z W N 0 a W 9 u M S 9 U Y W J v d V 8 x M D A w X z I v Q X V 0 b 1 J l b W 9 2 Z W R D b 2 x 1 b W 5 z M S 5 7 T W V 0 Y W h l d X J p c 3 R p c X V l L D R 9 J n F 1 b 3 Q 7 L C Z x d W 9 0 O 1 N l Y 3 R p b 2 4 x L 1 R h Y m 9 1 X z E w M D B f M i 9 B d X R v U m V t b 3 Z l Z E N v b H V t b n M x L n t G a X R u Z X N z I H J l c 3 V s d G F 0 L D V 9 J n F 1 b 3 Q 7 L C Z x d W 9 0 O 1 N l Y 3 R p b 2 4 x L 1 R h Y m 9 1 X z E w M D B f M i 9 B d X R v U m V t b 3 Z l Z E N v b H V t b n M x L n t W Z W h p Y 3 V s Z X M g c m V z d W x 0 Y X Q s N n 0 m c X V v d D s s J n F 1 b 3 Q 7 U 2 V j d G l v b j E v V G F i b 3 V f M T A w M F 8 y L 0 F 1 d G 9 S Z W 1 v d m V k Q 2 9 s d W 1 u c z E u e 0 5 v b W J y Z S B p d G V y Y X R p b 2 5 z L D d 9 J n F 1 b 3 Q 7 L C Z x d W 9 0 O 1 N l Y 3 R p b 2 4 x L 1 R h Y m 9 1 X z E w M D B f M i 9 B d X R v U m V t b 3 Z l Z E N v b H V t b n M x L n t U Z W 1 w c y B k X H U w M D I 3 Z X h l Y 3 V 0 a W 9 u L D h 9 J n F 1 b 3 Q 7 L C Z x d W 9 0 O 1 N l Y 3 R p b 2 4 x L 1 R h Y m 9 1 X z E w M D B f M i 9 B d X R v U m V t b 3 Z l Z E N v b H V t b n M x L n t B b W V s a W 9 y Y X R p b 2 4 g Z m l 0 b m V z c y w 5 f S Z x d W 9 0 O y w m c X V v d D t T Z W N 0 a W 9 u M S 9 U Y W J v d V 8 x M D A w X z I v Q X V 0 b 1 J l b W 9 2 Z W R D b 2 x 1 b W 5 z M S 5 7 V G F p b G x l I G x p c 3 R l I H R h Y m 9 1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3 V f M T A w M F 8 y L 0 F 1 d G 9 S Z W 1 v d m V k Q 2 9 s d W 1 u c z E u e 0 5 v b S B m a W N o a W V y L D B 9 J n F 1 b 3 Q 7 L C Z x d W 9 0 O 1 N l Y 3 R p b 2 4 x L 1 R h Y m 9 1 X z E w M D B f M i 9 B d X R v U m V t b 3 Z l Z E N v b H V t b n M x L n t O Y i B j b G l l b n R z L D F 9 J n F 1 b 3 Q 7 L C Z x d W 9 0 O 1 N l Y 3 R p b 2 4 x L 1 R h Y m 9 1 X z E w M D B f M i 9 B d X R v U m V t b 3 Z l Z E N v b H V t b n M x L n t G a X R u Z X N z I G R l I G J h c 2 U s M n 0 m c X V v d D s s J n F 1 b 3 Q 7 U 2 V j d G l v b j E v V G F i b 3 V f M T A w M F 8 y L 0 F 1 d G 9 S Z W 1 v d m V k Q 2 9 s d W 1 u c z E u e 0 5 i I H Z l a G l j d W x l c y B t a W 4 s M 3 0 m c X V v d D s s J n F 1 b 3 Q 7 U 2 V j d G l v b j E v V G F i b 3 V f M T A w M F 8 y L 0 F 1 d G 9 S Z W 1 v d m V k Q 2 9 s d W 1 u c z E u e 0 1 l d G F o Z X V y a X N 0 a X F 1 Z S w 0 f S Z x d W 9 0 O y w m c X V v d D t T Z W N 0 a W 9 u M S 9 U Y W J v d V 8 x M D A w X z I v Q X V 0 b 1 J l b W 9 2 Z W R D b 2 x 1 b W 5 z M S 5 7 R m l 0 b m V z c y B y Z X N 1 b H R h d C w 1 f S Z x d W 9 0 O y w m c X V v d D t T Z W N 0 a W 9 u M S 9 U Y W J v d V 8 x M D A w X z I v Q X V 0 b 1 J l b W 9 2 Z W R D b 2 x 1 b W 5 z M S 5 7 V m V o a W N 1 b G V z I H J l c 3 V s d G F 0 L D Z 9 J n F 1 b 3 Q 7 L C Z x d W 9 0 O 1 N l Y 3 R p b 2 4 x L 1 R h Y m 9 1 X z E w M D B f M i 9 B d X R v U m V t b 3 Z l Z E N v b H V t b n M x L n t O b 2 1 i c m U g a X R l c m F 0 a W 9 u c y w 3 f S Z x d W 9 0 O y w m c X V v d D t T Z W N 0 a W 9 u M S 9 U Y W J v d V 8 x M D A w X z I v Q X V 0 b 1 J l b W 9 2 Z W R D b 2 x 1 b W 5 z M S 5 7 V G V t c H M g Z F x 1 M D A y N 2 V 4 Z W N 1 d G l v b i w 4 f S Z x d W 9 0 O y w m c X V v d D t T Z W N 0 a W 9 u M S 9 U Y W J v d V 8 x M D A w X z I v Q X V 0 b 1 J l b W 9 2 Z W R D b 2 x 1 b W 5 z M S 5 7 Q W 1 l b G l v c m F 0 a W 9 u I G Z p d G 5 l c 3 M s O X 0 m c X V v d D s s J n F 1 b 3 Q 7 U 2 V j d G l v b j E v V G F i b 3 V f M T A w M F 8 y L 0 F 1 d G 9 S Z W 1 v d m V k Q 2 9 s d W 1 u c z E u e 1 R h a W x s Z S B s a X N 0 Z S B 0 Y W J v d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9 1 X z E w M D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v d V 8 x M D A w X z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9 1 X z E w M D B f M i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B 2 q y T L a N H m G + L 1 M w i Y 2 M A A A A A A g A A A A A A E G Y A A A A B A A A g A A A A B A w O z Y a S R u u W d S N t V E Y M I h t t n W q n / a v 7 g J t F E n s B M Z Q A A A A A D o A A A A A C A A A g A A A A x P a j h X v F 1 O S l R S T V / E s T l C t A g a s 9 o x b N f U y q 2 / 9 L T l d Q A A A A Q S 3 B k e D G + j z L m M N p o G q a 8 u D + 6 Z h y K x Y Z o L G m G w 2 f C 7 B 6 k C S 5 f O e 7 N Q x 2 U M P 7 i V l Y k a z P p 6 F 4 6 t 4 G 1 l K Q F S e c c H r w U Y P M b m U J W 0 p 1 V W n + s G J A A A A A E a F s s D b A h y 4 o b Y l i J X F C V j m n R s v T m 4 S v D o W v B j X t t 7 u B y c V U 4 r 9 4 J u F 7 C p W l e b l 7 m F 2 / / Y L Y 4 n h c e 6 M J G B Y d / Q = = < / D a t a M a s h u p > 
</file>

<file path=customXml/itemProps1.xml><?xml version="1.0" encoding="utf-8"?>
<ds:datastoreItem xmlns:ds="http://schemas.openxmlformats.org/officeDocument/2006/customXml" ds:itemID="{7F820AA5-4856-496E-A4F1-198DFB74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Analyse fitness</vt:lpstr>
      <vt:lpstr>Tb.crois.dyn1</vt:lpstr>
      <vt:lpstr>Tb.crois.dyn2</vt:lpstr>
      <vt:lpstr>Analyse tps exec</vt:lpstr>
      <vt:lpstr>Analyse nb vehicules</vt:lpstr>
      <vt:lpstr>Tabou_1000_1</vt:lpstr>
      <vt:lpstr>Tabou_1000_10</vt:lpstr>
      <vt:lpstr>Tabou_1000_20</vt:lpstr>
      <vt:lpstr>Tabou_1000_30</vt:lpstr>
      <vt:lpstr>Tabou_10000_1</vt:lpstr>
      <vt:lpstr>Tabou_10000_10</vt:lpstr>
      <vt:lpstr>Tabou_10000_20</vt:lpstr>
      <vt:lpstr>Tabou_10000_30</vt:lpstr>
      <vt:lpstr>Recuit simulé_10000_0 5_10</vt:lpstr>
      <vt:lpstr>Recuit simulé_10000_0 5_50</vt:lpstr>
      <vt:lpstr>Recuit simulé_10000_0 5_250</vt:lpstr>
      <vt:lpstr>Recuit simulé_10000_0 7_10</vt:lpstr>
      <vt:lpstr>Recuit simulé_10000_0 7_50</vt:lpstr>
      <vt:lpstr>Recuit simulé_10000_0 7_250</vt:lpstr>
      <vt:lpstr>Recuit simulé_10000_0 9_10</vt:lpstr>
      <vt:lpstr>Recuit simulé_10000_0 9_50</vt:lpstr>
      <vt:lpstr>Recuit simulé_10000_0 9_250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iPPle Gaming</dc:creator>
  <cp:lastModifiedBy>iPPle Gaming</cp:lastModifiedBy>
  <cp:lastPrinted>2022-06-12T14:51:25Z</cp:lastPrinted>
  <dcterms:created xsi:type="dcterms:W3CDTF">2022-06-11T14:53:26Z</dcterms:created>
  <dcterms:modified xsi:type="dcterms:W3CDTF">2022-06-12T18:22:49Z</dcterms:modified>
</cp:coreProperties>
</file>