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s.r.P3M-POR-HP05\Desktop\Reviewing Size Principle RHW\"/>
    </mc:Choice>
  </mc:AlternateContent>
  <bookViews>
    <workbookView xWindow="0" yWindow="0" windowWidth="18210" windowHeight="6930" firstSheet="6" activeTab="14"/>
  </bookViews>
  <sheets>
    <sheet name="Fig. 1B1" sheetId="1" r:id="rId1"/>
    <sheet name="Fig. 1B2" sheetId="2" r:id="rId2"/>
    <sheet name="Fig. 1C2" sheetId="3" r:id="rId3"/>
    <sheet name="Fig. 1C3" sheetId="5" r:id="rId4"/>
    <sheet name="Fig. 1C4" sheetId="6" r:id="rId5"/>
    <sheet name="Fig. 2C1" sheetId="7" r:id="rId6"/>
    <sheet name="Fig. 2C2" sheetId="8" r:id="rId7"/>
    <sheet name="Fig. 2C3" sheetId="9" r:id="rId8"/>
    <sheet name="Fig. 3B-C" sheetId="10" r:id="rId9"/>
    <sheet name="Fig. 3D" sheetId="11" r:id="rId10"/>
    <sheet name="Fig. 3F-G-H" sheetId="13" r:id="rId11"/>
    <sheet name="Fig. 4B-C" sheetId="14" r:id="rId12"/>
    <sheet name="Fig. 4E-F" sheetId="15" r:id="rId13"/>
    <sheet name="Fig. 4H-I" sheetId="16" r:id="rId14"/>
    <sheet name="Fig. 5B" sheetId="12" r:id="rId15"/>
  </sheets>
  <externalReferences>
    <externalReference r:id="rId16"/>
  </externalReferences>
  <definedNames>
    <definedName name="_xlnm._FilterDatabase" localSheetId="6" hidden="1">'Fig. 2C2'!$B$20:$B$255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8" l="1"/>
  <c r="H22" i="8"/>
  <c r="I33" i="8"/>
  <c r="B6" i="8"/>
  <c r="B72" i="7" l="1"/>
  <c r="C72" i="7"/>
  <c r="E74" i="7"/>
  <c r="H74" i="7"/>
  <c r="I74" i="7"/>
  <c r="J74" i="7"/>
  <c r="I4" i="8"/>
  <c r="H25" i="14"/>
  <c r="G25" i="14"/>
  <c r="C25" i="14"/>
  <c r="B25" i="14"/>
  <c r="H18" i="15"/>
  <c r="G18" i="15"/>
  <c r="B18" i="15"/>
  <c r="C18" i="15"/>
  <c r="H36" i="16"/>
  <c r="G36" i="16"/>
  <c r="C36" i="16"/>
  <c r="B36" i="16"/>
  <c r="E72" i="7" l="1"/>
  <c r="K21" i="13"/>
  <c r="J21" i="13"/>
  <c r="G21" i="13"/>
  <c r="F21" i="13"/>
  <c r="C21" i="13"/>
  <c r="B21" i="13"/>
  <c r="C32" i="11"/>
  <c r="B32" i="11"/>
  <c r="G34" i="10"/>
  <c r="F34" i="10"/>
  <c r="C34" i="10"/>
  <c r="B34" i="10"/>
  <c r="B26" i="9"/>
  <c r="C26" i="9"/>
  <c r="Q45" i="7"/>
  <c r="O45" i="7"/>
  <c r="N45" i="7"/>
  <c r="L45" i="7"/>
  <c r="K45" i="7"/>
  <c r="I45" i="7"/>
  <c r="H45" i="7"/>
  <c r="F45" i="7"/>
  <c r="E45" i="7"/>
  <c r="C45" i="7"/>
  <c r="B45" i="7"/>
  <c r="U139" i="7"/>
  <c r="T139" i="7"/>
  <c r="R45" i="7"/>
  <c r="H12" i="8" l="1"/>
  <c r="H3" i="8"/>
  <c r="D19" i="8"/>
  <c r="C14" i="8"/>
  <c r="D18" i="8"/>
  <c r="C13" i="8"/>
  <c r="D17" i="8"/>
  <c r="C12" i="8"/>
  <c r="D16" i="8"/>
  <c r="C11" i="8"/>
  <c r="D15" i="8"/>
  <c r="C10" i="8"/>
  <c r="I39" i="8"/>
  <c r="H39" i="8"/>
  <c r="G132" i="8"/>
  <c r="H33" i="8"/>
  <c r="I32" i="8"/>
  <c r="H32" i="8"/>
  <c r="I31" i="8"/>
  <c r="H31" i="8"/>
  <c r="H30" i="8"/>
  <c r="I24" i="8"/>
  <c r="H24" i="8"/>
  <c r="I23" i="8"/>
  <c r="H23" i="8"/>
  <c r="I22" i="8"/>
  <c r="I15" i="8"/>
  <c r="H15" i="8"/>
  <c r="I14" i="8"/>
  <c r="H14" i="8"/>
  <c r="I13" i="8"/>
  <c r="H13" i="8"/>
  <c r="I6" i="8"/>
  <c r="H6" i="8"/>
  <c r="I5" i="8"/>
  <c r="H5" i="8"/>
  <c r="H4" i="8"/>
  <c r="I41" i="8"/>
  <c r="H41" i="8"/>
  <c r="I40" i="8"/>
  <c r="H40" i="8"/>
  <c r="H38" i="8"/>
  <c r="I43" i="8" l="1"/>
  <c r="H17" i="8"/>
  <c r="I26" i="8"/>
  <c r="H26" i="8"/>
  <c r="I8" i="8"/>
  <c r="I17" i="8"/>
  <c r="H35" i="8"/>
  <c r="H8" i="8"/>
  <c r="I35" i="8"/>
  <c r="H43" i="8"/>
  <c r="D13" i="1" l="1"/>
  <c r="C13" i="1"/>
  <c r="B13" i="1"/>
  <c r="E13" i="1" l="1"/>
</calcChain>
</file>

<file path=xl/sharedStrings.xml><?xml version="1.0" encoding="utf-8"?>
<sst xmlns="http://schemas.openxmlformats.org/spreadsheetml/2006/main" count="1171" uniqueCount="225">
  <si>
    <t>NeuN+</t>
  </si>
  <si>
    <t>NeuN-</t>
  </si>
  <si>
    <t>GFP+ Neuron</t>
  </si>
  <si>
    <t>Hb9-GFP (P12)</t>
  </si>
  <si>
    <t>mouse #1</t>
  </si>
  <si>
    <t>mouse #2</t>
  </si>
  <si>
    <t>Staining:</t>
  </si>
  <si>
    <t>NeuN - Alexa 546</t>
  </si>
  <si>
    <t>Hb9 - GFP</t>
  </si>
  <si>
    <t>% GFP+ NeuN+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</si>
  <si>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</si>
  <si>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</si>
  <si>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</si>
  <si>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</si>
  <si>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</si>
  <si>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</si>
  <si>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</si>
  <si>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</si>
  <si>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</si>
  <si>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</si>
  <si>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</si>
  <si>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</si>
  <si>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</si>
  <si>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</si>
  <si>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Age</t>
  </si>
  <si>
    <t>P12</t>
  </si>
  <si>
    <t>P4-P6</t>
  </si>
  <si>
    <t>P8-10</t>
  </si>
  <si>
    <t>Hb9-GFP (+)</t>
  </si>
  <si>
    <t>Mice</t>
  </si>
  <si>
    <t>Mouse</t>
  </si>
  <si>
    <t>Mice Number</t>
  </si>
  <si>
    <t>GFP(+) / MMP9(-)</t>
  </si>
  <si>
    <t>GFP(+) / MMP9(+)</t>
  </si>
  <si>
    <t>cell count</t>
  </si>
  <si>
    <t>751-800</t>
  </si>
  <si>
    <t>801-850</t>
  </si>
  <si>
    <t>851-900</t>
  </si>
  <si>
    <t>901-950</t>
  </si>
  <si>
    <t>951-1000</t>
  </si>
  <si>
    <t>1001-1050</t>
  </si>
  <si>
    <t>1051-1100</t>
  </si>
  <si>
    <t>1101-1150</t>
  </si>
  <si>
    <t>1151-1200</t>
  </si>
  <si>
    <t>1201-1250</t>
  </si>
  <si>
    <t>1251-1300</t>
  </si>
  <si>
    <t>1301-1350</t>
  </si>
  <si>
    <t>1351-1400</t>
  </si>
  <si>
    <t>1401-1450</t>
  </si>
  <si>
    <t>1451-1500</t>
  </si>
  <si>
    <t>1501-1550</t>
  </si>
  <si>
    <t>1551-1600</t>
  </si>
  <si>
    <t>1601-1650</t>
  </si>
  <si>
    <t>1651-1700</t>
  </si>
  <si>
    <t>1701-1750</t>
  </si>
  <si>
    <t>1751-1800</t>
  </si>
  <si>
    <t>Mean</t>
  </si>
  <si>
    <t>Std. Deviation</t>
  </si>
  <si>
    <t>Std. Error of Mean</t>
  </si>
  <si>
    <t>P value</t>
  </si>
  <si>
    <t>&lt;0.0001</t>
  </si>
  <si>
    <t>Exact or approximate P value?</t>
  </si>
  <si>
    <t>Approximate</t>
  </si>
  <si>
    <t>P value summary</t>
  </si>
  <si>
    <t>****</t>
  </si>
  <si>
    <t>Significantly different (P &lt; 0.05)?</t>
  </si>
  <si>
    <t>Yes</t>
  </si>
  <si>
    <t>n=2</t>
  </si>
  <si>
    <t xml:space="preserve">mouse #1 </t>
  </si>
  <si>
    <t>&lt;400</t>
  </si>
  <si>
    <t>&gt;400</t>
  </si>
  <si>
    <t>cell (%)</t>
  </si>
  <si>
    <t>P value and statistical significance</t>
  </si>
  <si>
    <t>Test</t>
  </si>
  <si>
    <t>Fisher's exact test</t>
  </si>
  <si>
    <t>&lt;0,0001</t>
  </si>
  <si>
    <t>One- or two-sided</t>
  </si>
  <si>
    <t>Two-sided</t>
  </si>
  <si>
    <t>Statistically significant (P &lt; 0.05)?</t>
  </si>
  <si>
    <t xml:space="preserve"> P21/25</t>
  </si>
  <si>
    <t>Mice number</t>
  </si>
  <si>
    <t>Cell body cross-sectional area (um2)</t>
  </si>
  <si>
    <t>P0/2</t>
  </si>
  <si>
    <t>P3/4</t>
  </si>
  <si>
    <t>P5/6</t>
  </si>
  <si>
    <t>P7/8</t>
  </si>
  <si>
    <t>P9/14</t>
  </si>
  <si>
    <t>Bistability score</t>
  </si>
  <si>
    <t>n=10</t>
  </si>
  <si>
    <t>n=7</t>
  </si>
  <si>
    <t>n=4</t>
  </si>
  <si>
    <t>n=8</t>
  </si>
  <si>
    <t>n=14</t>
  </si>
  <si>
    <t>Hb9-GFP(+)</t>
  </si>
  <si>
    <t xml:space="preserve">Mice </t>
  </si>
  <si>
    <t>all ages</t>
  </si>
  <si>
    <t>Mann Whitney test</t>
  </si>
  <si>
    <t>Exact</t>
  </si>
  <si>
    <t>n=50</t>
  </si>
  <si>
    <t>***</t>
  </si>
  <si>
    <t>**</t>
  </si>
  <si>
    <t>Statistics</t>
  </si>
  <si>
    <t>&lt;200</t>
  </si>
  <si>
    <t>200/400</t>
  </si>
  <si>
    <t>400/600</t>
  </si>
  <si>
    <t>600/800</t>
  </si>
  <si>
    <t>&gt;800</t>
  </si>
  <si>
    <t>Bistability Score 0-1</t>
  </si>
  <si>
    <t>Bistability Score 3-4</t>
  </si>
  <si>
    <t>% of Hb9-GFP(+) cells</t>
  </si>
  <si>
    <t>Best-fit values</t>
  </si>
  <si>
    <t>Slope</t>
  </si>
  <si>
    <t>Y-intercept</t>
  </si>
  <si>
    <t>X-intercept</t>
  </si>
  <si>
    <t>Simple Linear Regression</t>
  </si>
  <si>
    <t>Goodness of Fit</t>
  </si>
  <si>
    <t>R squared</t>
  </si>
  <si>
    <t>Are the slopes equal?</t>
  </si>
  <si>
    <t>extremely significant.</t>
  </si>
  <si>
    <t>Score 0-1</t>
  </si>
  <si>
    <t>Score 2</t>
  </si>
  <si>
    <t>Score 3-4</t>
  </si>
  <si>
    <t>Bistability Score</t>
  </si>
  <si>
    <t>all scores</t>
  </si>
  <si>
    <t>F = 79.31. DFn = 1, DFd = 6</t>
  </si>
  <si>
    <t>P=0.0001</t>
  </si>
  <si>
    <t>If the overall slopes were identical, there is a 0.01117% chance of randomly choosing</t>
  </si>
  <si>
    <t>*</t>
  </si>
  <si>
    <t>Chat-GFP (+)</t>
  </si>
  <si>
    <t xml:space="preserve">Age </t>
  </si>
  <si>
    <t>n= 6</t>
  </si>
  <si>
    <t>PIC Amplitude (pA)</t>
  </si>
  <si>
    <t>PIC threshold (mV)</t>
  </si>
  <si>
    <t>NaN</t>
  </si>
  <si>
    <t>Scores 3-4</t>
  </si>
  <si>
    <t>Scores 0-1</t>
  </si>
  <si>
    <t xml:space="preserve">Bistability </t>
  </si>
  <si>
    <t>ns</t>
  </si>
  <si>
    <t>No</t>
  </si>
  <si>
    <t>400-800</t>
  </si>
  <si>
    <t>&lt;400 vs 400-800</t>
  </si>
  <si>
    <t xml:space="preserve">400-800 vs &gt;800 </t>
  </si>
  <si>
    <t>&lt;400 vs &gt;800</t>
  </si>
  <si>
    <r>
      <t>Cell body cross-sectional area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</si>
  <si>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 cell body cross-sectional area (µm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</si>
  <si>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Cell body cross-sectional area (µm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</si>
  <si>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P9-P10</t>
  </si>
  <si>
    <t>???</t>
  </si>
  <si>
    <t>INaP Amplitude (pA)</t>
  </si>
  <si>
    <t>INaP threshold (mV)</t>
  </si>
  <si>
    <t>INaP density (mV)</t>
  </si>
  <si>
    <t>P10-P11</t>
  </si>
  <si>
    <t>sADP Amplitude (mV)</t>
  </si>
  <si>
    <t>TRPM5 Current Amplitude (pA)</t>
  </si>
  <si>
    <t>TRPM5 Current Density (pA/pF)</t>
  </si>
  <si>
    <t>IKv1 Amplitude (pA)</t>
  </si>
  <si>
    <t>IKv1 density (pA/pF)</t>
  </si>
  <si>
    <t>n=16</t>
  </si>
  <si>
    <t>MN number</t>
  </si>
  <si>
    <t>Total MN</t>
  </si>
  <si>
    <t>MN Number</t>
  </si>
  <si>
    <t xml:space="preserve">MN number </t>
  </si>
  <si>
    <t>&gt;0,9999</t>
  </si>
  <si>
    <t xml:space="preserve">&lt;200 </t>
  </si>
  <si>
    <t>200-400</t>
  </si>
  <si>
    <t>400-600</t>
  </si>
  <si>
    <t>MNs nb with size 0-200um2</t>
  </si>
  <si>
    <t>MNs nb with size 200-400um2</t>
  </si>
  <si>
    <t>MNs nb with size 400-600um2</t>
  </si>
  <si>
    <t>MNs nb with size 600-800um2</t>
  </si>
  <si>
    <t>MNs nb with size &gt;800um2</t>
  </si>
  <si>
    <t>% MNs with size 0-200um2</t>
  </si>
  <si>
    <t>% MNs  with size 200-400um2</t>
  </si>
  <si>
    <t>% MNs  with size 400-600um2</t>
  </si>
  <si>
    <t>% MNs  with size 600-800um2</t>
  </si>
  <si>
    <t>% MNs  with size &gt;800um2</t>
  </si>
  <si>
    <t>% of GFP+ cells (n=288 MNs)</t>
  </si>
  <si>
    <t>P0-P25</t>
  </si>
  <si>
    <t>P2-6</t>
  </si>
  <si>
    <t>In this set of experiment, the nb of values related to IKv1 density differ from those concerning the IKv1 Amplitude because the capacitance has not been noted for all MNs.</t>
  </si>
  <si>
    <t>P2-9</t>
  </si>
  <si>
    <t>NaN means Not a Number because no PIC was detected fot these MN</t>
  </si>
  <si>
    <t>Strain</t>
  </si>
  <si>
    <t>C57/Bl6</t>
  </si>
  <si>
    <t>Sex</t>
  </si>
  <si>
    <t>both</t>
  </si>
  <si>
    <t>MNs nb</t>
  </si>
  <si>
    <t>% of cells with Score 0</t>
  </si>
  <si>
    <t>cell nb with Score 0</t>
  </si>
  <si>
    <t>cell nb</t>
  </si>
  <si>
    <t>Total</t>
  </si>
  <si>
    <t>cell nb with Score 4</t>
  </si>
  <si>
    <t>% of cells with Scores 1-3</t>
  </si>
  <si>
    <t>cell nb with Scores 1-3</t>
  </si>
  <si>
    <t>cell nb with Scores 2-3</t>
  </si>
  <si>
    <t>% of cells with Scores 2-3</t>
  </si>
  <si>
    <t>% of cells with Score 4</t>
  </si>
  <si>
    <t>% of GFP+ cells (n=571 MNs)</t>
  </si>
  <si>
    <t>% of GFP+ cells (n=475 MNs)</t>
  </si>
  <si>
    <t>data points with slopes this different. You can conclude that the differences between the slopes (linear regression of scores 0-1 vs scores 3-4) are</t>
  </si>
  <si>
    <t>600-800</t>
  </si>
  <si>
    <t>Data analyzed GFP+/MMP9+ vs GFP+/MMP9-</t>
  </si>
  <si>
    <t>Data analyzed Hb9GFP+ MNs &lt;400 vs &gt;400</t>
  </si>
  <si>
    <t>Data analyzed % of cells &lt;200 vs 200-400</t>
  </si>
  <si>
    <t>Data analyzed % of cells 200-400 vs 400-600</t>
  </si>
  <si>
    <t>Data analyzed % of cells 400-600 vs 600-800</t>
  </si>
  <si>
    <t>Data analyzed % of cells 400-600 vs &gt;800</t>
  </si>
  <si>
    <t>Data analyzed % of cells 600-800 vs &gt;800</t>
  </si>
  <si>
    <t>Data analyzed % of cells &lt;200 vs 400-600</t>
  </si>
  <si>
    <t>Data analyzed Bistability score ChatGFP+ MNs &lt;400 vs &gt;400</t>
  </si>
  <si>
    <t>Data analyzed PIC Amplitude Hb9GFP+ MNs &lt;400 vs &gt;400</t>
  </si>
  <si>
    <t>Data analyzed PIC threshold Hb9GFP+ MNs &lt;400 vs &gt;400</t>
  </si>
  <si>
    <t>Data analyzed PIC Amplitude Hb9GFP+ MNs Scores 0-1 vs Scores 3-4</t>
  </si>
  <si>
    <t>Data analyzed INaP Amplitude Hb9GFP+ MNs Scores &lt;400 vs &gt;400</t>
  </si>
  <si>
    <t>Data analyzed INaP threshold Hb9GFP+ MNs Scores &lt;400 vs &gt;400</t>
  </si>
  <si>
    <t>Data analyzed INaP density Hb9GFP+ MNs Scores &lt;400 vs &gt;400</t>
  </si>
  <si>
    <t>Data analyzed sADP Amplitude Hb9GFP+ MNs Scores &lt;400 vs &gt;400</t>
  </si>
  <si>
    <t>Data analyzed sADP Amplitude Hb9GFP+ MNs Scores 0-1 vs 3-4</t>
  </si>
  <si>
    <t>Data analyzed TRPM5 Current Amplitude Hb9GFP+ MNs Scores &lt;400 vs &gt;400</t>
  </si>
  <si>
    <t>Data analyzed TRPM5 Current Density Hb9GFP+ MNs Scores &lt;400 vs &gt;400</t>
  </si>
  <si>
    <t>Data analyzed IKv1 Amplitude Hb9GFP+ MNs Scores &lt;400 vs &gt;400</t>
  </si>
  <si>
    <t>Data analyzed IKv1 Density Hb9GFP+ MNs Scores &lt;400 vs &gt;400</t>
  </si>
  <si>
    <t>Data analyzed % of Hb9GFP+ MNs which switch to bistability after 5-HT</t>
  </si>
  <si>
    <t>no switch to bistability in response to 5-HT (% of cells)</t>
  </si>
  <si>
    <t>switch to bistability in response to 5-HT (% of cells)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</si>
</sst>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rgb="FFFFC000"/>
      <name val="Arial"/>
      <family val="2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1" fillId="3" borderId="0" xfId="0" applyNumberFormat="1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0" fillId="0" borderId="0" xfId="0" applyFont="1" applyFill="1" applyBorder="1"/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Fill="1"/>
    <xf numFmtId="0" fontId="18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0</v>
          </cell>
          <cell r="D7">
            <v>0</v>
          </cell>
        </row>
        <row r="8">
          <cell r="C8">
            <v>0</v>
          </cell>
          <cell r="D8">
            <v>0</v>
          </cell>
        </row>
        <row r="9">
          <cell r="C9">
            <v>0</v>
          </cell>
          <cell r="D9">
            <v>0</v>
          </cell>
        </row>
        <row r="10">
          <cell r="C10">
            <v>0</v>
          </cell>
          <cell r="D10">
            <v>0</v>
          </cell>
        </row>
        <row r="11">
          <cell r="C11">
            <v>0</v>
          </cell>
          <cell r="D11">
            <v>0</v>
          </cell>
        </row>
        <row r="12">
          <cell r="C12">
            <v>0</v>
          </cell>
          <cell r="D12">
            <v>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  <row r="15">
          <cell r="C15">
            <v>0</v>
          </cell>
          <cell r="D15">
            <v>0</v>
          </cell>
        </row>
        <row r="16">
          <cell r="C16">
            <v>0</v>
          </cell>
          <cell r="D16">
            <v>0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1</v>
          </cell>
        </row>
        <row r="21">
          <cell r="C21">
            <v>0</v>
          </cell>
          <cell r="D21">
            <v>1</v>
          </cell>
        </row>
        <row r="22">
          <cell r="C22">
            <v>0</v>
          </cell>
          <cell r="D22">
            <v>1</v>
          </cell>
        </row>
        <row r="23">
          <cell r="C23">
            <v>0</v>
          </cell>
          <cell r="D23">
            <v>1</v>
          </cell>
        </row>
        <row r="24">
          <cell r="C24">
            <v>0</v>
          </cell>
          <cell r="D24">
            <v>1</v>
          </cell>
        </row>
        <row r="25">
          <cell r="C25">
            <v>0</v>
          </cell>
          <cell r="D25">
            <v>1</v>
          </cell>
        </row>
        <row r="26">
          <cell r="C26">
            <v>0</v>
          </cell>
          <cell r="D26">
            <v>1</v>
          </cell>
        </row>
        <row r="27">
          <cell r="C27">
            <v>0</v>
          </cell>
          <cell r="D27">
            <v>1</v>
          </cell>
        </row>
        <row r="28">
          <cell r="C28">
            <v>0</v>
          </cell>
          <cell r="D28">
            <v>1</v>
          </cell>
        </row>
        <row r="29">
          <cell r="C29">
            <v>0</v>
          </cell>
          <cell r="D29">
            <v>1</v>
          </cell>
        </row>
        <row r="30">
          <cell r="C30">
            <v>0</v>
          </cell>
          <cell r="D30">
            <v>1</v>
          </cell>
        </row>
        <row r="31">
          <cell r="C31">
            <v>0</v>
          </cell>
          <cell r="D31">
            <v>1</v>
          </cell>
        </row>
        <row r="32">
          <cell r="C32">
            <v>0</v>
          </cell>
          <cell r="D32">
            <v>2</v>
          </cell>
        </row>
        <row r="33">
          <cell r="C33">
            <v>0</v>
          </cell>
          <cell r="D33">
            <v>2</v>
          </cell>
        </row>
        <row r="34">
          <cell r="C34">
            <v>0</v>
          </cell>
          <cell r="D34">
            <v>2</v>
          </cell>
        </row>
        <row r="35">
          <cell r="C35">
            <v>0</v>
          </cell>
          <cell r="D35">
            <v>2</v>
          </cell>
        </row>
        <row r="36">
          <cell r="C36">
            <v>0</v>
          </cell>
          <cell r="D36">
            <v>2</v>
          </cell>
        </row>
        <row r="37">
          <cell r="C37">
            <v>0</v>
          </cell>
          <cell r="D37">
            <v>2</v>
          </cell>
        </row>
        <row r="38">
          <cell r="C38">
            <v>0</v>
          </cell>
          <cell r="D38">
            <v>2</v>
          </cell>
        </row>
        <row r="39">
          <cell r="C39">
            <v>0</v>
          </cell>
          <cell r="D39">
            <v>2</v>
          </cell>
        </row>
        <row r="40">
          <cell r="C40">
            <v>0</v>
          </cell>
          <cell r="D40">
            <v>2</v>
          </cell>
        </row>
        <row r="41">
          <cell r="C41">
            <v>0</v>
          </cell>
          <cell r="D41">
            <v>2</v>
          </cell>
        </row>
        <row r="42">
          <cell r="C42">
            <v>0</v>
          </cell>
          <cell r="D42">
            <v>2</v>
          </cell>
        </row>
        <row r="43">
          <cell r="C43">
            <v>0</v>
          </cell>
          <cell r="D43">
            <v>2</v>
          </cell>
        </row>
        <row r="44">
          <cell r="C44">
            <v>0</v>
          </cell>
          <cell r="D44">
            <v>2</v>
          </cell>
        </row>
        <row r="45">
          <cell r="C45">
            <v>0</v>
          </cell>
          <cell r="D45">
            <v>2</v>
          </cell>
        </row>
        <row r="46">
          <cell r="C46">
            <v>0</v>
          </cell>
          <cell r="D46">
            <v>2</v>
          </cell>
        </row>
        <row r="47">
          <cell r="C47">
            <v>0</v>
          </cell>
          <cell r="D47">
            <v>2</v>
          </cell>
        </row>
        <row r="48">
          <cell r="C48">
            <v>0</v>
          </cell>
          <cell r="D48">
            <v>2</v>
          </cell>
        </row>
        <row r="49">
          <cell r="C49">
            <v>0</v>
          </cell>
          <cell r="D49">
            <v>2</v>
          </cell>
        </row>
        <row r="50">
          <cell r="C50">
            <v>0</v>
          </cell>
          <cell r="D50">
            <v>2</v>
          </cell>
        </row>
        <row r="51">
          <cell r="C51">
            <v>0</v>
          </cell>
          <cell r="D51">
            <v>2</v>
          </cell>
        </row>
        <row r="52">
          <cell r="C52">
            <v>0</v>
          </cell>
          <cell r="D52">
            <v>2</v>
          </cell>
        </row>
        <row r="53">
          <cell r="C53">
            <v>0</v>
          </cell>
          <cell r="D53">
            <v>3</v>
          </cell>
        </row>
        <row r="54">
          <cell r="C54">
            <v>0</v>
          </cell>
          <cell r="D54">
            <v>3</v>
          </cell>
        </row>
        <row r="55">
          <cell r="C55">
            <v>0</v>
          </cell>
          <cell r="D55">
            <v>3</v>
          </cell>
        </row>
        <row r="56">
          <cell r="C56">
            <v>0</v>
          </cell>
          <cell r="D56">
            <v>3</v>
          </cell>
        </row>
        <row r="57">
          <cell r="C57">
            <v>0</v>
          </cell>
          <cell r="D57">
            <v>3</v>
          </cell>
        </row>
        <row r="58">
          <cell r="C58">
            <v>0</v>
          </cell>
          <cell r="D58">
            <v>3</v>
          </cell>
        </row>
        <row r="59">
          <cell r="C59">
            <v>1</v>
          </cell>
          <cell r="D59">
            <v>3</v>
          </cell>
        </row>
        <row r="60">
          <cell r="C60">
            <v>1</v>
          </cell>
          <cell r="D60">
            <v>3</v>
          </cell>
        </row>
        <row r="61">
          <cell r="C61">
            <v>1</v>
          </cell>
          <cell r="D61">
            <v>3</v>
          </cell>
        </row>
        <row r="62">
          <cell r="C62">
            <v>1</v>
          </cell>
          <cell r="D62">
            <v>3</v>
          </cell>
        </row>
        <row r="63">
          <cell r="C63">
            <v>1</v>
          </cell>
          <cell r="D63">
            <v>3</v>
          </cell>
        </row>
        <row r="64">
          <cell r="C64">
            <v>1</v>
          </cell>
          <cell r="D64">
            <v>3</v>
          </cell>
        </row>
        <row r="65">
          <cell r="C65">
            <v>1</v>
          </cell>
          <cell r="D65">
            <v>3</v>
          </cell>
        </row>
        <row r="66">
          <cell r="C66">
            <v>1</v>
          </cell>
          <cell r="D66">
            <v>3</v>
          </cell>
        </row>
        <row r="67">
          <cell r="C67">
            <v>1</v>
          </cell>
          <cell r="D67">
            <v>3</v>
          </cell>
        </row>
        <row r="68">
          <cell r="C68">
            <v>1</v>
          </cell>
          <cell r="D68">
            <v>3</v>
          </cell>
        </row>
        <row r="69">
          <cell r="C69">
            <v>1</v>
          </cell>
          <cell r="D69">
            <v>3</v>
          </cell>
        </row>
        <row r="70">
          <cell r="C70">
            <v>1</v>
          </cell>
          <cell r="D70">
            <v>3</v>
          </cell>
        </row>
        <row r="71">
          <cell r="C71">
            <v>1</v>
          </cell>
          <cell r="D71">
            <v>3</v>
          </cell>
        </row>
        <row r="72">
          <cell r="C72">
            <v>2</v>
          </cell>
          <cell r="D72">
            <v>3</v>
          </cell>
        </row>
        <row r="73">
          <cell r="C73">
            <v>2</v>
          </cell>
          <cell r="D73">
            <v>3</v>
          </cell>
        </row>
        <row r="74">
          <cell r="C74">
            <v>2</v>
          </cell>
          <cell r="D74">
            <v>3</v>
          </cell>
        </row>
        <row r="75">
          <cell r="C75">
            <v>2</v>
          </cell>
          <cell r="D75">
            <v>3</v>
          </cell>
        </row>
        <row r="76">
          <cell r="C76">
            <v>3</v>
          </cell>
          <cell r="D76">
            <v>3</v>
          </cell>
        </row>
        <row r="77">
          <cell r="C77">
            <v>3</v>
          </cell>
          <cell r="D77">
            <v>3</v>
          </cell>
        </row>
        <row r="78">
          <cell r="C78">
            <v>3</v>
          </cell>
          <cell r="D78">
            <v>3</v>
          </cell>
        </row>
        <row r="79">
          <cell r="C79">
            <v>4</v>
          </cell>
          <cell r="D79">
            <v>4</v>
          </cell>
        </row>
        <row r="80">
          <cell r="C80">
            <v>4</v>
          </cell>
          <cell r="D80">
            <v>4</v>
          </cell>
        </row>
        <row r="81">
          <cell r="C81">
            <v>4</v>
          </cell>
          <cell r="D81">
            <v>4</v>
          </cell>
        </row>
        <row r="82">
          <cell r="C82">
            <v>4</v>
          </cell>
          <cell r="D82">
            <v>4</v>
          </cell>
        </row>
        <row r="83">
          <cell r="C83">
            <v>4</v>
          </cell>
          <cell r="D83">
            <v>4</v>
          </cell>
        </row>
        <row r="84">
          <cell r="C84">
            <v>4</v>
          </cell>
          <cell r="D84">
            <v>4</v>
          </cell>
        </row>
        <row r="85">
          <cell r="D85">
            <v>4</v>
          </cell>
        </row>
        <row r="86">
          <cell r="D86">
            <v>4</v>
          </cell>
        </row>
        <row r="87">
          <cell r="D87">
            <v>4</v>
          </cell>
        </row>
        <row r="88">
          <cell r="D88">
            <v>4</v>
          </cell>
        </row>
        <row r="89">
          <cell r="D89">
            <v>4</v>
          </cell>
        </row>
        <row r="90">
          <cell r="D90">
            <v>4</v>
          </cell>
        </row>
        <row r="91">
          <cell r="D91">
            <v>4</v>
          </cell>
        </row>
        <row r="92">
          <cell r="D92">
            <v>4</v>
          </cell>
        </row>
        <row r="93">
          <cell r="D93">
            <v>4</v>
          </cell>
        </row>
        <row r="94">
          <cell r="D94">
            <v>4</v>
          </cell>
        </row>
        <row r="95">
          <cell r="D95">
            <v>4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4</v>
          </cell>
        </row>
        <row r="99">
          <cell r="D99">
            <v>4</v>
          </cell>
        </row>
        <row r="100">
          <cell r="D100">
            <v>4</v>
          </cell>
        </row>
        <row r="101">
          <cell r="D101">
            <v>4</v>
          </cell>
        </row>
        <row r="102">
          <cell r="D102">
            <v>4</v>
          </cell>
        </row>
        <row r="103">
          <cell r="D103">
            <v>4</v>
          </cell>
        </row>
        <row r="104">
          <cell r="D104">
            <v>4</v>
          </cell>
        </row>
        <row r="105">
          <cell r="D105">
            <v>4</v>
          </cell>
        </row>
        <row r="106">
          <cell r="D106">
            <v>4</v>
          </cell>
        </row>
        <row r="107">
          <cell r="D107">
            <v>4</v>
          </cell>
        </row>
        <row r="108">
          <cell r="D108">
            <v>4</v>
          </cell>
        </row>
        <row r="109">
          <cell r="D109">
            <v>4</v>
          </cell>
        </row>
        <row r="110">
          <cell r="D110">
            <v>4</v>
          </cell>
        </row>
        <row r="111">
          <cell r="D111">
            <v>4</v>
          </cell>
        </row>
        <row r="112">
          <cell r="D112">
            <v>4</v>
          </cell>
        </row>
        <row r="113">
          <cell r="D113">
            <v>4</v>
          </cell>
        </row>
        <row r="114">
          <cell r="D114">
            <v>4</v>
          </cell>
        </row>
        <row r="115">
          <cell r="D115">
            <v>4</v>
          </cell>
        </row>
        <row r="116">
          <cell r="D116">
            <v>4</v>
          </cell>
        </row>
        <row r="117">
          <cell r="D117">
            <v>4</v>
          </cell>
        </row>
        <row r="118">
          <cell r="D118">
            <v>4</v>
          </cell>
        </row>
        <row r="119">
          <cell r="D119">
            <v>4</v>
          </cell>
        </row>
        <row r="120">
          <cell r="D12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4.5" x14ac:dyDescent="0.35"/>
  <cols>
    <col min="5" max="5" width="21.453125" customWidth="1"/>
  </cols>
  <sheetData>
    <row r="1" spans="1:5" x14ac:dyDescent="0.35">
      <c r="A1" s="4" t="s">
        <v>29</v>
      </c>
      <c r="B1" t="s">
        <v>3</v>
      </c>
    </row>
    <row r="2" spans="1:5" x14ac:dyDescent="0.35">
      <c r="A2" s="4" t="s">
        <v>24</v>
      </c>
      <c r="B2" t="s">
        <v>25</v>
      </c>
    </row>
    <row r="3" spans="1:5" x14ac:dyDescent="0.35">
      <c r="A3" s="4" t="s">
        <v>182</v>
      </c>
      <c r="B3" t="s">
        <v>183</v>
      </c>
    </row>
    <row r="4" spans="1:5" x14ac:dyDescent="0.35">
      <c r="A4" s="4" t="s">
        <v>184</v>
      </c>
      <c r="B4" t="s">
        <v>185</v>
      </c>
    </row>
    <row r="5" spans="1:5" x14ac:dyDescent="0.35">
      <c r="A5" s="4" t="s">
        <v>6</v>
      </c>
      <c r="B5" t="s">
        <v>7</v>
      </c>
    </row>
    <row r="6" spans="1:5" x14ac:dyDescent="0.35">
      <c r="B6" t="s">
        <v>8</v>
      </c>
    </row>
    <row r="8" spans="1:5" x14ac:dyDescent="0.35">
      <c r="A8" s="2"/>
      <c r="B8" s="38" t="s">
        <v>2</v>
      </c>
      <c r="C8" s="38" t="s">
        <v>0</v>
      </c>
      <c r="D8" s="38" t="s">
        <v>1</v>
      </c>
      <c r="E8" s="40" t="s">
        <v>9</v>
      </c>
    </row>
    <row r="9" spans="1:5" x14ac:dyDescent="0.35">
      <c r="A9" s="39" t="s">
        <v>68</v>
      </c>
      <c r="B9" s="3">
        <v>36</v>
      </c>
      <c r="C9" s="3">
        <v>36</v>
      </c>
      <c r="D9" s="3">
        <v>0</v>
      </c>
      <c r="E9" s="1">
        <v>100</v>
      </c>
    </row>
    <row r="10" spans="1:5" x14ac:dyDescent="0.35">
      <c r="A10" s="39" t="s">
        <v>4</v>
      </c>
      <c r="B10">
        <v>36</v>
      </c>
      <c r="C10">
        <v>35</v>
      </c>
      <c r="D10">
        <v>1</v>
      </c>
      <c r="E10" s="1">
        <v>97</v>
      </c>
    </row>
    <row r="11" spans="1:5" x14ac:dyDescent="0.35">
      <c r="A11" s="39" t="s">
        <v>5</v>
      </c>
      <c r="B11">
        <v>29</v>
      </c>
      <c r="C11">
        <v>29</v>
      </c>
      <c r="D11">
        <v>0</v>
      </c>
      <c r="E11" s="1">
        <v>100</v>
      </c>
    </row>
    <row r="12" spans="1:5" x14ac:dyDescent="0.35">
      <c r="A12" s="39" t="s">
        <v>5</v>
      </c>
      <c r="B12">
        <v>43</v>
      </c>
      <c r="C12">
        <v>41</v>
      </c>
      <c r="D12">
        <v>2</v>
      </c>
      <c r="E12" s="1">
        <v>95</v>
      </c>
    </row>
    <row r="13" spans="1:5" x14ac:dyDescent="0.35">
      <c r="A13" s="4" t="s">
        <v>159</v>
      </c>
      <c r="B13" s="4">
        <f>SUM(B9:B12)</f>
        <v>144</v>
      </c>
      <c r="C13" s="4">
        <f>SUM(C9:C12)</f>
        <v>141</v>
      </c>
      <c r="D13" s="4">
        <f>SUM(D9:D12)</f>
        <v>3</v>
      </c>
      <c r="E13" s="25">
        <f>C13/B13*100</f>
        <v>97.916666666666657</v>
      </c>
    </row>
    <row r="15" spans="1:5" x14ac:dyDescent="0.35">
      <c r="E15" s="40" t="s">
        <v>9</v>
      </c>
    </row>
    <row r="16" spans="1:5" x14ac:dyDescent="0.35">
      <c r="D16" s="11" t="s">
        <v>56</v>
      </c>
      <c r="E16" s="1">
        <v>98</v>
      </c>
    </row>
    <row r="17" spans="4:5" x14ac:dyDescent="0.35">
      <c r="D17" s="11" t="s">
        <v>57</v>
      </c>
      <c r="E17" s="1">
        <v>2.4489999999999998</v>
      </c>
    </row>
    <row r="18" spans="4:5" x14ac:dyDescent="0.35">
      <c r="D18" s="11" t="s">
        <v>58</v>
      </c>
      <c r="E18" s="1">
        <v>1.2250000000000001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baseColWidth="10" defaultRowHeight="14.5" x14ac:dyDescent="0.35"/>
  <cols>
    <col min="1" max="1" width="18.26953125" customWidth="1"/>
  </cols>
  <sheetData>
    <row r="1" spans="1:3" x14ac:dyDescent="0.35">
      <c r="A1" s="4" t="s">
        <v>29</v>
      </c>
      <c r="B1" t="s">
        <v>93</v>
      </c>
    </row>
    <row r="2" spans="1:3" x14ac:dyDescent="0.35">
      <c r="A2" s="4" t="s">
        <v>182</v>
      </c>
      <c r="B2" s="15" t="s">
        <v>183</v>
      </c>
    </row>
    <row r="3" spans="1:3" x14ac:dyDescent="0.35">
      <c r="A3" s="4" t="s">
        <v>80</v>
      </c>
      <c r="B3" s="28" t="s">
        <v>147</v>
      </c>
    </row>
    <row r="4" spans="1:3" x14ac:dyDescent="0.35">
      <c r="A4" s="4" t="s">
        <v>24</v>
      </c>
      <c r="B4" s="28" t="s">
        <v>147</v>
      </c>
    </row>
    <row r="5" spans="1:3" x14ac:dyDescent="0.35">
      <c r="A5" s="4" t="s">
        <v>184</v>
      </c>
      <c r="B5" s="15" t="s">
        <v>185</v>
      </c>
    </row>
    <row r="7" spans="1:3" x14ac:dyDescent="0.35">
      <c r="A7" t="s">
        <v>136</v>
      </c>
      <c r="B7" s="26" t="s">
        <v>135</v>
      </c>
      <c r="C7" s="32" t="s">
        <v>134</v>
      </c>
    </row>
    <row r="8" spans="1:3" x14ac:dyDescent="0.35">
      <c r="A8" s="9" t="s">
        <v>131</v>
      </c>
      <c r="B8" s="7">
        <v>0</v>
      </c>
      <c r="C8" s="7">
        <v>600</v>
      </c>
    </row>
    <row r="9" spans="1:3" x14ac:dyDescent="0.35">
      <c r="A9" s="9" t="s">
        <v>131</v>
      </c>
      <c r="B9" s="7">
        <v>0</v>
      </c>
      <c r="C9" s="7">
        <v>370</v>
      </c>
    </row>
    <row r="10" spans="1:3" x14ac:dyDescent="0.35">
      <c r="A10" s="9" t="s">
        <v>131</v>
      </c>
      <c r="B10" s="7">
        <v>0</v>
      </c>
      <c r="C10" s="7">
        <v>160</v>
      </c>
    </row>
    <row r="11" spans="1:3" x14ac:dyDescent="0.35">
      <c r="A11" s="9" t="s">
        <v>131</v>
      </c>
      <c r="B11" s="7">
        <v>0</v>
      </c>
      <c r="C11" s="7">
        <v>50</v>
      </c>
    </row>
    <row r="12" spans="1:3" x14ac:dyDescent="0.35">
      <c r="A12" s="9" t="s">
        <v>131</v>
      </c>
      <c r="B12" s="7">
        <v>0</v>
      </c>
      <c r="C12" s="7">
        <v>450</v>
      </c>
    </row>
    <row r="13" spans="1:3" x14ac:dyDescent="0.35">
      <c r="A13" s="9" t="s">
        <v>131</v>
      </c>
      <c r="B13" s="7">
        <v>0</v>
      </c>
      <c r="C13" s="7">
        <v>0</v>
      </c>
    </row>
    <row r="14" spans="1:3" x14ac:dyDescent="0.35">
      <c r="A14" s="9" t="s">
        <v>131</v>
      </c>
      <c r="B14" s="7">
        <v>10</v>
      </c>
      <c r="C14" s="7">
        <v>400</v>
      </c>
    </row>
    <row r="15" spans="1:3" x14ac:dyDescent="0.35">
      <c r="A15" s="9" t="s">
        <v>131</v>
      </c>
      <c r="B15" s="7">
        <v>40</v>
      </c>
      <c r="C15" s="7">
        <v>12</v>
      </c>
    </row>
    <row r="16" spans="1:3" x14ac:dyDescent="0.35">
      <c r="A16" s="9" t="s">
        <v>131</v>
      </c>
      <c r="B16" s="7">
        <v>0</v>
      </c>
      <c r="C16" s="7">
        <v>320</v>
      </c>
    </row>
    <row r="17" spans="1:3" x14ac:dyDescent="0.35">
      <c r="A17" s="9" t="s">
        <v>131</v>
      </c>
      <c r="B17" s="7">
        <v>40</v>
      </c>
      <c r="C17" s="7">
        <v>250</v>
      </c>
    </row>
    <row r="18" spans="1:3" x14ac:dyDescent="0.35">
      <c r="A18" s="9" t="s">
        <v>131</v>
      </c>
      <c r="B18" s="7">
        <v>0</v>
      </c>
      <c r="C18" s="7">
        <v>180</v>
      </c>
    </row>
    <row r="19" spans="1:3" x14ac:dyDescent="0.35">
      <c r="A19" s="9" t="s">
        <v>131</v>
      </c>
      <c r="B19" s="7">
        <v>0</v>
      </c>
      <c r="C19" s="7">
        <v>30</v>
      </c>
    </row>
    <row r="20" spans="1:3" x14ac:dyDescent="0.35">
      <c r="A20" s="9" t="s">
        <v>131</v>
      </c>
      <c r="B20" s="7">
        <v>6</v>
      </c>
      <c r="C20" s="7">
        <v>75</v>
      </c>
    </row>
    <row r="21" spans="1:3" x14ac:dyDescent="0.35">
      <c r="A21" s="9" t="s">
        <v>131</v>
      </c>
      <c r="B21" s="7">
        <v>60</v>
      </c>
      <c r="C21" s="7">
        <v>240</v>
      </c>
    </row>
    <row r="22" spans="1:3" x14ac:dyDescent="0.35">
      <c r="A22" s="9" t="s">
        <v>131</v>
      </c>
      <c r="B22" s="7">
        <v>20</v>
      </c>
      <c r="C22" s="7">
        <v>125</v>
      </c>
    </row>
    <row r="23" spans="1:3" x14ac:dyDescent="0.35">
      <c r="A23" s="9" t="s">
        <v>131</v>
      </c>
      <c r="B23" s="7"/>
      <c r="C23" s="7">
        <v>300</v>
      </c>
    </row>
    <row r="24" spans="1:3" x14ac:dyDescent="0.35">
      <c r="A24" s="9" t="s">
        <v>131</v>
      </c>
      <c r="B24" s="7"/>
      <c r="C24" s="7">
        <v>200</v>
      </c>
    </row>
    <row r="25" spans="1:3" x14ac:dyDescent="0.35">
      <c r="A25" s="9" t="s">
        <v>131</v>
      </c>
      <c r="B25" s="7"/>
      <c r="C25" s="7">
        <v>0</v>
      </c>
    </row>
    <row r="26" spans="1:3" x14ac:dyDescent="0.35">
      <c r="A26" s="9" t="s">
        <v>131</v>
      </c>
      <c r="B26" s="7"/>
      <c r="C26" s="7">
        <v>200</v>
      </c>
    </row>
    <row r="27" spans="1:3" x14ac:dyDescent="0.35">
      <c r="A27" s="9" t="s">
        <v>131</v>
      </c>
      <c r="B27" s="7"/>
      <c r="C27" s="7">
        <v>125</v>
      </c>
    </row>
    <row r="28" spans="1:3" x14ac:dyDescent="0.35">
      <c r="A28" s="9" t="s">
        <v>131</v>
      </c>
      <c r="B28" s="7"/>
      <c r="C28" s="7">
        <v>220</v>
      </c>
    </row>
    <row r="29" spans="1:3" x14ac:dyDescent="0.35">
      <c r="A29" s="9" t="s">
        <v>131</v>
      </c>
      <c r="B29" s="7"/>
      <c r="C29" s="7">
        <v>40</v>
      </c>
    </row>
    <row r="31" spans="1:3" x14ac:dyDescent="0.35">
      <c r="B31" s="26" t="s">
        <v>135</v>
      </c>
      <c r="C31" s="32" t="s">
        <v>134</v>
      </c>
    </row>
    <row r="32" spans="1:3" x14ac:dyDescent="0.35">
      <c r="A32" s="11" t="s">
        <v>161</v>
      </c>
      <c r="B32">
        <f>COUNT(B8:B29)</f>
        <v>15</v>
      </c>
      <c r="C32">
        <f>COUNT(C8:C29)</f>
        <v>22</v>
      </c>
    </row>
    <row r="34" spans="1:3" x14ac:dyDescent="0.35">
      <c r="B34" s="26" t="s">
        <v>135</v>
      </c>
      <c r="C34" s="32" t="s">
        <v>134</v>
      </c>
    </row>
    <row r="35" spans="1:3" x14ac:dyDescent="0.35">
      <c r="A35" s="11" t="s">
        <v>56</v>
      </c>
      <c r="B35" s="7">
        <v>11.73</v>
      </c>
      <c r="C35" s="7">
        <v>197.6</v>
      </c>
    </row>
    <row r="36" spans="1:3" x14ac:dyDescent="0.35">
      <c r="A36" s="11" t="s">
        <v>57</v>
      </c>
      <c r="B36" s="7">
        <v>19.399999999999999</v>
      </c>
      <c r="C36" s="7">
        <v>160.6</v>
      </c>
    </row>
    <row r="37" spans="1:3" x14ac:dyDescent="0.35">
      <c r="A37" s="11" t="s">
        <v>58</v>
      </c>
      <c r="B37" s="7">
        <v>5.01</v>
      </c>
      <c r="C37" s="7">
        <v>34.229999999999997</v>
      </c>
    </row>
    <row r="40" spans="1:3" x14ac:dyDescent="0.35">
      <c r="A40" s="11" t="s">
        <v>101</v>
      </c>
      <c r="B40" s="10" t="s">
        <v>96</v>
      </c>
      <c r="C40" s="7"/>
    </row>
    <row r="41" spans="1:3" x14ac:dyDescent="0.35">
      <c r="A41" s="16" t="s">
        <v>212</v>
      </c>
      <c r="B41" s="10" t="s">
        <v>59</v>
      </c>
      <c r="C41" s="7" t="s">
        <v>75</v>
      </c>
    </row>
    <row r="42" spans="1:3" x14ac:dyDescent="0.35">
      <c r="B42" s="10" t="s">
        <v>61</v>
      </c>
      <c r="C42" s="7" t="s">
        <v>97</v>
      </c>
    </row>
    <row r="43" spans="1:3" x14ac:dyDescent="0.35">
      <c r="B43" s="10" t="s">
        <v>63</v>
      </c>
      <c r="C43" s="7" t="s">
        <v>64</v>
      </c>
    </row>
    <row r="44" spans="1:3" x14ac:dyDescent="0.35">
      <c r="B44" s="10" t="s">
        <v>65</v>
      </c>
      <c r="C44" s="7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RowHeight="14.5" x14ac:dyDescent="0.35"/>
  <cols>
    <col min="1" max="1" width="33.453125" customWidth="1"/>
    <col min="5" max="5" width="19.54296875" customWidth="1"/>
    <col min="9" max="9" width="19.6328125" customWidth="1"/>
  </cols>
  <sheetData>
    <row r="1" spans="1:11" x14ac:dyDescent="0.35">
      <c r="A1" s="4" t="s">
        <v>29</v>
      </c>
      <c r="B1" s="15" t="s">
        <v>93</v>
      </c>
    </row>
    <row r="2" spans="1:11" x14ac:dyDescent="0.35">
      <c r="A2" s="4" t="s">
        <v>182</v>
      </c>
      <c r="B2" s="15" t="s">
        <v>183</v>
      </c>
    </row>
    <row r="3" spans="1:11" x14ac:dyDescent="0.35">
      <c r="A3" s="4" t="s">
        <v>80</v>
      </c>
      <c r="B3" s="29" t="s">
        <v>67</v>
      </c>
    </row>
    <row r="4" spans="1:11" x14ac:dyDescent="0.35">
      <c r="A4" s="4" t="s">
        <v>24</v>
      </c>
      <c r="B4" s="29" t="s">
        <v>146</v>
      </c>
    </row>
    <row r="5" spans="1:11" x14ac:dyDescent="0.35">
      <c r="A5" s="4" t="s">
        <v>184</v>
      </c>
      <c r="B5" s="15" t="s">
        <v>185</v>
      </c>
    </row>
    <row r="7" spans="1:11" ht="16.5" x14ac:dyDescent="0.35">
      <c r="A7" s="4" t="s">
        <v>143</v>
      </c>
      <c r="B7" s="31" t="s">
        <v>69</v>
      </c>
      <c r="C7" s="30" t="s">
        <v>70</v>
      </c>
      <c r="E7" s="4" t="s">
        <v>81</v>
      </c>
      <c r="F7" s="31" t="s">
        <v>69</v>
      </c>
      <c r="G7" s="30" t="s">
        <v>70</v>
      </c>
      <c r="I7" s="4" t="s">
        <v>81</v>
      </c>
      <c r="J7" s="31" t="s">
        <v>69</v>
      </c>
      <c r="K7" s="30" t="s">
        <v>70</v>
      </c>
    </row>
    <row r="8" spans="1:11" x14ac:dyDescent="0.35">
      <c r="A8" s="9" t="s">
        <v>148</v>
      </c>
      <c r="B8" s="7">
        <v>110</v>
      </c>
      <c r="C8" s="7">
        <v>620</v>
      </c>
      <c r="E8" s="9" t="s">
        <v>149</v>
      </c>
      <c r="F8" s="7">
        <v>-67.34</v>
      </c>
      <c r="G8" s="7">
        <v>-62.47</v>
      </c>
      <c r="I8" s="9" t="s">
        <v>150</v>
      </c>
      <c r="J8" s="7">
        <v>0.97</v>
      </c>
      <c r="K8" s="7">
        <v>4.49</v>
      </c>
    </row>
    <row r="9" spans="1:11" x14ac:dyDescent="0.35">
      <c r="B9" s="7">
        <v>210</v>
      </c>
      <c r="C9" s="7">
        <v>410</v>
      </c>
      <c r="F9" s="7">
        <v>-62.1</v>
      </c>
      <c r="G9" s="7">
        <v>-67.099999999999994</v>
      </c>
      <c r="J9" s="7">
        <v>3.35</v>
      </c>
      <c r="K9" s="7">
        <v>2.25</v>
      </c>
    </row>
    <row r="10" spans="1:11" x14ac:dyDescent="0.35">
      <c r="B10" s="7">
        <v>130</v>
      </c>
      <c r="C10" s="7">
        <v>850</v>
      </c>
      <c r="F10" s="7">
        <v>-57.23</v>
      </c>
      <c r="G10" s="7">
        <v>-69.33</v>
      </c>
      <c r="J10" s="7">
        <v>1.81</v>
      </c>
      <c r="K10" s="7">
        <v>4.57</v>
      </c>
    </row>
    <row r="11" spans="1:11" x14ac:dyDescent="0.35">
      <c r="B11" s="7">
        <v>370</v>
      </c>
      <c r="C11" s="7">
        <v>1000</v>
      </c>
      <c r="F11" s="7">
        <v>-62.59</v>
      </c>
      <c r="G11" s="7">
        <v>-49.24</v>
      </c>
      <c r="J11" s="7">
        <v>3.01</v>
      </c>
      <c r="K11" s="7">
        <v>5.04</v>
      </c>
    </row>
    <row r="12" spans="1:11" x14ac:dyDescent="0.35">
      <c r="B12" s="7">
        <v>200</v>
      </c>
      <c r="C12" s="7">
        <v>1200</v>
      </c>
      <c r="F12" s="7">
        <v>-58.5</v>
      </c>
      <c r="G12" s="7">
        <v>-48.03</v>
      </c>
      <c r="J12" s="7">
        <v>1.82</v>
      </c>
      <c r="K12" s="7">
        <v>4.7</v>
      </c>
    </row>
    <row r="13" spans="1:11" x14ac:dyDescent="0.35">
      <c r="B13" s="7">
        <v>100</v>
      </c>
      <c r="C13" s="7">
        <v>850</v>
      </c>
      <c r="F13" s="7">
        <v>-52</v>
      </c>
      <c r="G13" s="7">
        <v>-62.41</v>
      </c>
      <c r="J13" s="7">
        <v>0.69</v>
      </c>
      <c r="K13" s="7">
        <v>5.83</v>
      </c>
    </row>
    <row r="14" spans="1:11" x14ac:dyDescent="0.35">
      <c r="B14" s="7">
        <v>300</v>
      </c>
      <c r="C14" s="7">
        <v>800</v>
      </c>
      <c r="F14" s="7">
        <v>-64.34</v>
      </c>
      <c r="G14" s="7">
        <v>-62.6</v>
      </c>
      <c r="J14" s="7">
        <v>3.61</v>
      </c>
      <c r="K14" s="7">
        <v>2.82</v>
      </c>
    </row>
    <row r="15" spans="1:11" x14ac:dyDescent="0.35">
      <c r="B15" s="7">
        <v>180</v>
      </c>
      <c r="C15" s="7">
        <v>1053</v>
      </c>
      <c r="F15" s="7">
        <v>-61.4</v>
      </c>
      <c r="G15" s="7">
        <v>-54.7</v>
      </c>
      <c r="J15" s="7">
        <v>2.35</v>
      </c>
      <c r="K15" s="7">
        <v>3.96</v>
      </c>
    </row>
    <row r="16" spans="1:11" x14ac:dyDescent="0.35">
      <c r="B16" s="7">
        <v>210</v>
      </c>
      <c r="C16" s="7">
        <v>2000</v>
      </c>
      <c r="F16" s="7">
        <v>-53.29</v>
      </c>
      <c r="G16" s="7">
        <v>-59.6</v>
      </c>
      <c r="J16" s="7">
        <v>3.94</v>
      </c>
      <c r="K16" s="7">
        <v>7</v>
      </c>
    </row>
    <row r="17" spans="1:11" x14ac:dyDescent="0.35">
      <c r="B17" s="7">
        <v>400</v>
      </c>
      <c r="C17" s="7">
        <v>2010</v>
      </c>
      <c r="F17" s="7">
        <v>-59.26</v>
      </c>
      <c r="G17" s="7">
        <v>-58.4</v>
      </c>
      <c r="J17" s="7">
        <v>2.2999999999999998</v>
      </c>
      <c r="K17" s="7">
        <v>7.03</v>
      </c>
    </row>
    <row r="18" spans="1:11" x14ac:dyDescent="0.35">
      <c r="C18" s="7">
        <v>1589</v>
      </c>
      <c r="G18" s="7">
        <v>-38.200000000000003</v>
      </c>
      <c r="K18" s="7">
        <v>5.56</v>
      </c>
    </row>
    <row r="20" spans="1:11" x14ac:dyDescent="0.35">
      <c r="B20" s="31" t="s">
        <v>69</v>
      </c>
      <c r="C20" s="30" t="s">
        <v>70</v>
      </c>
      <c r="F20" s="31" t="s">
        <v>69</v>
      </c>
      <c r="G20" s="30" t="s">
        <v>70</v>
      </c>
      <c r="J20" s="31" t="s">
        <v>69</v>
      </c>
      <c r="K20" s="30" t="s">
        <v>70</v>
      </c>
    </row>
    <row r="21" spans="1:11" x14ac:dyDescent="0.35">
      <c r="A21" s="4" t="s">
        <v>158</v>
      </c>
      <c r="B21">
        <f>COUNT(B8:B18)</f>
        <v>10</v>
      </c>
      <c r="C21">
        <f>COUNT(C8:C18)</f>
        <v>11</v>
      </c>
      <c r="E21" s="4" t="s">
        <v>158</v>
      </c>
      <c r="F21">
        <f>COUNT(F8:F18)</f>
        <v>10</v>
      </c>
      <c r="G21">
        <f>COUNT(G8:G18)</f>
        <v>11</v>
      </c>
      <c r="I21" s="4" t="s">
        <v>158</v>
      </c>
      <c r="J21">
        <f>COUNT(J8:J18)</f>
        <v>10</v>
      </c>
      <c r="K21">
        <f>COUNT(K8:K18)</f>
        <v>11</v>
      </c>
    </row>
    <row r="24" spans="1:11" x14ac:dyDescent="0.35">
      <c r="B24" s="31" t="s">
        <v>69</v>
      </c>
      <c r="C24" s="30" t="s">
        <v>70</v>
      </c>
      <c r="F24" s="31" t="s">
        <v>69</v>
      </c>
      <c r="G24" s="30" t="s">
        <v>70</v>
      </c>
      <c r="J24" s="31" t="s">
        <v>69</v>
      </c>
      <c r="K24" s="30" t="s">
        <v>70</v>
      </c>
    </row>
    <row r="25" spans="1:11" x14ac:dyDescent="0.35">
      <c r="A25" s="11" t="s">
        <v>56</v>
      </c>
      <c r="B25" s="7">
        <v>221</v>
      </c>
      <c r="C25" s="7">
        <v>1126</v>
      </c>
      <c r="E25" s="11" t="s">
        <v>56</v>
      </c>
      <c r="F25" s="7">
        <v>-59.81</v>
      </c>
      <c r="G25" s="7">
        <v>-57.46</v>
      </c>
      <c r="I25" s="11" t="s">
        <v>56</v>
      </c>
      <c r="J25" s="7">
        <v>2.3849999999999998</v>
      </c>
      <c r="K25" s="7">
        <v>4.8410000000000002</v>
      </c>
    </row>
    <row r="26" spans="1:11" x14ac:dyDescent="0.35">
      <c r="A26" s="11" t="s">
        <v>57</v>
      </c>
      <c r="B26" s="7">
        <v>104.4</v>
      </c>
      <c r="C26" s="7">
        <v>530.4</v>
      </c>
      <c r="E26" s="11" t="s">
        <v>57</v>
      </c>
      <c r="F26" s="7">
        <v>4.7709999999999999</v>
      </c>
      <c r="G26" s="7">
        <v>9.2219999999999995</v>
      </c>
      <c r="I26" s="11" t="s">
        <v>57</v>
      </c>
      <c r="J26" s="7">
        <v>1.0940000000000001</v>
      </c>
      <c r="K26" s="7">
        <v>1.5089999999999999</v>
      </c>
    </row>
    <row r="27" spans="1:11" x14ac:dyDescent="0.35">
      <c r="A27" s="11" t="s">
        <v>58</v>
      </c>
      <c r="B27" s="7">
        <v>33.01</v>
      </c>
      <c r="C27" s="7">
        <v>159.9</v>
      </c>
      <c r="E27" s="11" t="s">
        <v>58</v>
      </c>
      <c r="F27" s="7">
        <v>1.5089999999999999</v>
      </c>
      <c r="G27" s="7">
        <v>2.78</v>
      </c>
      <c r="I27" s="11" t="s">
        <v>58</v>
      </c>
      <c r="J27" s="7">
        <v>0.34599999999999997</v>
      </c>
      <c r="K27" s="7">
        <v>0.4551</v>
      </c>
    </row>
    <row r="30" spans="1:11" x14ac:dyDescent="0.35">
      <c r="A30" s="11" t="s">
        <v>101</v>
      </c>
      <c r="B30" s="11" t="s">
        <v>96</v>
      </c>
      <c r="C30" s="7"/>
      <c r="E30" s="11" t="s">
        <v>101</v>
      </c>
      <c r="F30" s="11" t="s">
        <v>96</v>
      </c>
      <c r="G30" s="12"/>
      <c r="H30" s="4"/>
      <c r="I30" s="11" t="s">
        <v>101</v>
      </c>
      <c r="J30" s="11" t="s">
        <v>96</v>
      </c>
      <c r="K30" s="7"/>
    </row>
    <row r="31" spans="1:11" x14ac:dyDescent="0.35">
      <c r="A31" s="16" t="s">
        <v>213</v>
      </c>
      <c r="B31" s="10" t="s">
        <v>59</v>
      </c>
      <c r="C31" s="7" t="s">
        <v>75</v>
      </c>
      <c r="E31" s="16" t="s">
        <v>214</v>
      </c>
      <c r="F31" s="10" t="s">
        <v>59</v>
      </c>
      <c r="G31" s="7">
        <v>0.80940000000000001</v>
      </c>
      <c r="I31" s="16" t="s">
        <v>215</v>
      </c>
      <c r="J31" s="10" t="s">
        <v>59</v>
      </c>
      <c r="K31" s="7">
        <v>8.0000000000000004E-4</v>
      </c>
    </row>
    <row r="32" spans="1:11" x14ac:dyDescent="0.35">
      <c r="B32" s="10" t="s">
        <v>61</v>
      </c>
      <c r="C32" s="7" t="s">
        <v>97</v>
      </c>
      <c r="F32" s="10" t="s">
        <v>61</v>
      </c>
      <c r="G32" s="7" t="s">
        <v>97</v>
      </c>
      <c r="J32" s="10" t="s">
        <v>61</v>
      </c>
      <c r="K32" s="7" t="s">
        <v>97</v>
      </c>
    </row>
    <row r="33" spans="2:11" x14ac:dyDescent="0.35">
      <c r="B33" s="10" t="s">
        <v>63</v>
      </c>
      <c r="C33" s="7" t="s">
        <v>64</v>
      </c>
      <c r="F33" s="10" t="s">
        <v>63</v>
      </c>
      <c r="G33" s="7" t="s">
        <v>137</v>
      </c>
      <c r="J33" s="10" t="s">
        <v>63</v>
      </c>
      <c r="K33" s="7" t="s">
        <v>99</v>
      </c>
    </row>
    <row r="34" spans="2:11" x14ac:dyDescent="0.35">
      <c r="B34" s="10" t="s">
        <v>65</v>
      </c>
      <c r="C34" s="7" t="s">
        <v>66</v>
      </c>
      <c r="F34" s="10" t="s">
        <v>65</v>
      </c>
      <c r="G34" s="7" t="s">
        <v>138</v>
      </c>
      <c r="J34" s="10" t="s">
        <v>65</v>
      </c>
      <c r="K34" s="7" t="s">
        <v>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RowHeight="14.5" x14ac:dyDescent="0.35"/>
  <cols>
    <col min="1" max="1" width="32.6328125" customWidth="1"/>
    <col min="6" max="6" width="24.81640625" customWidth="1"/>
    <col min="7" max="7" width="21.81640625" customWidth="1"/>
    <col min="8" max="8" width="21.90625" customWidth="1"/>
  </cols>
  <sheetData>
    <row r="1" spans="1:8" x14ac:dyDescent="0.35">
      <c r="A1" s="4" t="s">
        <v>29</v>
      </c>
      <c r="B1" s="15" t="s">
        <v>93</v>
      </c>
    </row>
    <row r="2" spans="1:8" x14ac:dyDescent="0.35">
      <c r="A2" s="4" t="s">
        <v>182</v>
      </c>
      <c r="B2" s="15" t="s">
        <v>183</v>
      </c>
    </row>
    <row r="3" spans="1:8" x14ac:dyDescent="0.35">
      <c r="A3" s="4" t="s">
        <v>80</v>
      </c>
      <c r="B3" s="29" t="s">
        <v>67</v>
      </c>
    </row>
    <row r="4" spans="1:8" x14ac:dyDescent="0.35">
      <c r="A4" s="4" t="s">
        <v>24</v>
      </c>
      <c r="B4" s="29" t="s">
        <v>151</v>
      </c>
    </row>
    <row r="5" spans="1:8" x14ac:dyDescent="0.35">
      <c r="A5" s="4" t="s">
        <v>184</v>
      </c>
      <c r="B5" s="15" t="s">
        <v>185</v>
      </c>
    </row>
    <row r="7" spans="1:8" ht="16.5" x14ac:dyDescent="0.35">
      <c r="A7" s="4" t="s">
        <v>143</v>
      </c>
      <c r="B7" s="31" t="s">
        <v>69</v>
      </c>
      <c r="C7" s="30" t="s">
        <v>70</v>
      </c>
      <c r="F7" s="4" t="s">
        <v>122</v>
      </c>
      <c r="G7" s="26" t="s">
        <v>119</v>
      </c>
      <c r="H7" s="27" t="s">
        <v>121</v>
      </c>
    </row>
    <row r="8" spans="1:8" x14ac:dyDescent="0.35">
      <c r="A8" s="9" t="s">
        <v>152</v>
      </c>
      <c r="B8" s="7">
        <v>0</v>
      </c>
      <c r="C8" s="7">
        <v>0</v>
      </c>
      <c r="F8" s="9" t="s">
        <v>152</v>
      </c>
      <c r="G8" s="7">
        <v>0</v>
      </c>
      <c r="H8" s="7">
        <v>5.2</v>
      </c>
    </row>
    <row r="9" spans="1:8" x14ac:dyDescent="0.35">
      <c r="B9" s="7">
        <v>0</v>
      </c>
      <c r="C9" s="7">
        <v>1.7</v>
      </c>
      <c r="G9" s="7">
        <v>0</v>
      </c>
      <c r="H9" s="7">
        <v>0</v>
      </c>
    </row>
    <row r="10" spans="1:8" x14ac:dyDescent="0.35">
      <c r="B10" s="7">
        <v>0</v>
      </c>
      <c r="C10" s="7">
        <v>0</v>
      </c>
      <c r="G10" s="7">
        <v>0</v>
      </c>
      <c r="H10" s="7">
        <v>14.8</v>
      </c>
    </row>
    <row r="11" spans="1:8" x14ac:dyDescent="0.35">
      <c r="B11" s="7">
        <v>0</v>
      </c>
      <c r="C11" s="7">
        <v>2.6</v>
      </c>
      <c r="G11" s="7">
        <v>0</v>
      </c>
      <c r="H11" s="7">
        <v>0</v>
      </c>
    </row>
    <row r="12" spans="1:8" x14ac:dyDescent="0.35">
      <c r="B12" s="7">
        <v>0</v>
      </c>
      <c r="C12" s="7">
        <v>11.2</v>
      </c>
      <c r="G12" s="7">
        <v>0</v>
      </c>
      <c r="H12" s="7">
        <v>0</v>
      </c>
    </row>
    <row r="13" spans="1:8" x14ac:dyDescent="0.35">
      <c r="B13" s="7">
        <v>0</v>
      </c>
      <c r="C13" s="7">
        <v>5.2</v>
      </c>
      <c r="G13" s="7">
        <v>0</v>
      </c>
      <c r="H13" s="7">
        <v>3.6</v>
      </c>
    </row>
    <row r="14" spans="1:8" x14ac:dyDescent="0.35">
      <c r="B14" s="7">
        <v>0</v>
      </c>
      <c r="C14" s="7">
        <v>0</v>
      </c>
      <c r="G14" s="7">
        <v>0</v>
      </c>
      <c r="H14" s="7">
        <v>11.2</v>
      </c>
    </row>
    <row r="15" spans="1:8" x14ac:dyDescent="0.35">
      <c r="B15" s="7">
        <v>0</v>
      </c>
      <c r="C15" s="7">
        <v>14.8</v>
      </c>
      <c r="G15" s="7">
        <v>0</v>
      </c>
      <c r="H15" s="7">
        <v>0</v>
      </c>
    </row>
    <row r="16" spans="1:8" x14ac:dyDescent="0.35">
      <c r="B16" s="7">
        <v>0</v>
      </c>
      <c r="C16" s="7">
        <v>8.6999999999999993</v>
      </c>
      <c r="G16" s="7">
        <v>0</v>
      </c>
      <c r="H16" s="7">
        <v>2.6</v>
      </c>
    </row>
    <row r="17" spans="1:8" x14ac:dyDescent="0.35">
      <c r="B17" s="7">
        <v>0</v>
      </c>
      <c r="C17" s="7"/>
      <c r="G17" s="7">
        <v>0</v>
      </c>
      <c r="H17" s="7">
        <v>8.6999999999999993</v>
      </c>
    </row>
    <row r="18" spans="1:8" x14ac:dyDescent="0.35">
      <c r="B18" s="7">
        <v>0</v>
      </c>
      <c r="C18" s="7"/>
    </row>
    <row r="19" spans="1:8" x14ac:dyDescent="0.35">
      <c r="B19" s="7">
        <v>0</v>
      </c>
      <c r="C19" s="7"/>
    </row>
    <row r="20" spans="1:8" x14ac:dyDescent="0.35">
      <c r="B20" s="7">
        <v>0</v>
      </c>
      <c r="C20" s="7"/>
    </row>
    <row r="21" spans="1:8" x14ac:dyDescent="0.35">
      <c r="B21" s="7">
        <v>3.6</v>
      </c>
      <c r="C21" s="7"/>
    </row>
    <row r="22" spans="1:8" x14ac:dyDescent="0.35">
      <c r="B22" s="7">
        <v>0</v>
      </c>
      <c r="C22" s="7"/>
    </row>
    <row r="24" spans="1:8" x14ac:dyDescent="0.35">
      <c r="B24" s="31" t="s">
        <v>69</v>
      </c>
      <c r="C24" s="30" t="s">
        <v>70</v>
      </c>
      <c r="G24" s="26" t="s">
        <v>119</v>
      </c>
      <c r="H24" s="27" t="s">
        <v>121</v>
      </c>
    </row>
    <row r="25" spans="1:8" x14ac:dyDescent="0.35">
      <c r="A25" s="4" t="s">
        <v>158</v>
      </c>
      <c r="B25">
        <f>COUNT(B8:B22)</f>
        <v>15</v>
      </c>
      <c r="C25">
        <f>COUNT(C8:C22)</f>
        <v>9</v>
      </c>
      <c r="F25" s="4" t="s">
        <v>158</v>
      </c>
      <c r="G25">
        <f>COUNT(G8:G22)</f>
        <v>10</v>
      </c>
      <c r="H25">
        <f>COUNT(H8:H22)</f>
        <v>10</v>
      </c>
    </row>
    <row r="27" spans="1:8" x14ac:dyDescent="0.35">
      <c r="B27" s="31" t="s">
        <v>69</v>
      </c>
      <c r="C27" s="30" t="s">
        <v>70</v>
      </c>
      <c r="G27" s="26" t="s">
        <v>107</v>
      </c>
      <c r="H27" s="27" t="s">
        <v>108</v>
      </c>
    </row>
    <row r="28" spans="1:8" x14ac:dyDescent="0.35">
      <c r="A28" s="11" t="s">
        <v>56</v>
      </c>
      <c r="B28" s="7">
        <v>0.24</v>
      </c>
      <c r="C28" s="7">
        <v>4.9109999999999996</v>
      </c>
      <c r="F28" s="11" t="s">
        <v>56</v>
      </c>
      <c r="G28" s="7">
        <v>0</v>
      </c>
      <c r="H28" s="7">
        <v>4.6100000000000003</v>
      </c>
    </row>
    <row r="29" spans="1:8" x14ac:dyDescent="0.35">
      <c r="A29" s="11" t="s">
        <v>57</v>
      </c>
      <c r="B29" s="7">
        <v>0.92949999999999999</v>
      </c>
      <c r="C29" s="7">
        <v>5.4749999999999996</v>
      </c>
      <c r="F29" s="11" t="s">
        <v>57</v>
      </c>
      <c r="G29" s="7">
        <v>0</v>
      </c>
      <c r="H29" s="7">
        <v>5.3170000000000002</v>
      </c>
    </row>
    <row r="30" spans="1:8" x14ac:dyDescent="0.35">
      <c r="A30" s="11" t="s">
        <v>58</v>
      </c>
      <c r="B30" s="7">
        <v>0.24</v>
      </c>
      <c r="C30" s="7">
        <v>1.825</v>
      </c>
      <c r="F30" s="11" t="s">
        <v>58</v>
      </c>
      <c r="G30" s="7">
        <v>0</v>
      </c>
      <c r="H30" s="7">
        <v>1.681</v>
      </c>
    </row>
    <row r="33" spans="1:8" x14ac:dyDescent="0.35">
      <c r="A33" s="11" t="s">
        <v>101</v>
      </c>
      <c r="B33" s="11" t="s">
        <v>96</v>
      </c>
      <c r="C33" s="7"/>
      <c r="F33" s="11" t="s">
        <v>101</v>
      </c>
      <c r="G33" s="11" t="s">
        <v>96</v>
      </c>
      <c r="H33" s="7"/>
    </row>
    <row r="34" spans="1:8" x14ac:dyDescent="0.35">
      <c r="A34" s="16" t="s">
        <v>216</v>
      </c>
      <c r="B34" s="10" t="s">
        <v>59</v>
      </c>
      <c r="C34" s="7">
        <v>1.6999999999999999E-3</v>
      </c>
      <c r="F34" s="16" t="s">
        <v>217</v>
      </c>
      <c r="G34" s="10" t="s">
        <v>59</v>
      </c>
      <c r="H34" s="7">
        <v>1.0800000000000001E-2</v>
      </c>
    </row>
    <row r="35" spans="1:8" x14ac:dyDescent="0.35">
      <c r="B35" s="10" t="s">
        <v>61</v>
      </c>
      <c r="C35" s="7" t="s">
        <v>97</v>
      </c>
      <c r="G35" s="10" t="s">
        <v>61</v>
      </c>
      <c r="H35" s="7" t="s">
        <v>97</v>
      </c>
    </row>
    <row r="36" spans="1:8" x14ac:dyDescent="0.35">
      <c r="B36" s="10" t="s">
        <v>63</v>
      </c>
      <c r="C36" s="7" t="s">
        <v>100</v>
      </c>
      <c r="G36" s="10" t="s">
        <v>63</v>
      </c>
      <c r="H36" s="7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baseColWidth="10" defaultRowHeight="14.5" x14ac:dyDescent="0.35"/>
  <cols>
    <col min="1" max="1" width="32.1796875" customWidth="1"/>
    <col min="6" max="6" width="32.08984375" customWidth="1"/>
  </cols>
  <sheetData>
    <row r="1" spans="1:8" x14ac:dyDescent="0.35">
      <c r="A1" s="4" t="s">
        <v>29</v>
      </c>
      <c r="B1" s="15" t="s">
        <v>93</v>
      </c>
    </row>
    <row r="2" spans="1:8" x14ac:dyDescent="0.35">
      <c r="A2" s="4" t="s">
        <v>182</v>
      </c>
      <c r="B2" s="15" t="s">
        <v>183</v>
      </c>
    </row>
    <row r="3" spans="1:8" x14ac:dyDescent="0.35">
      <c r="A3" s="4" t="s">
        <v>80</v>
      </c>
      <c r="B3" s="29" t="s">
        <v>67</v>
      </c>
    </row>
    <row r="4" spans="1:8" x14ac:dyDescent="0.35">
      <c r="A4" s="4" t="s">
        <v>24</v>
      </c>
      <c r="B4" s="29" t="s">
        <v>151</v>
      </c>
    </row>
    <row r="5" spans="1:8" x14ac:dyDescent="0.35">
      <c r="A5" s="4" t="s">
        <v>184</v>
      </c>
      <c r="B5" s="15" t="s">
        <v>185</v>
      </c>
    </row>
    <row r="7" spans="1:8" ht="16.5" x14ac:dyDescent="0.35">
      <c r="A7" s="4" t="s">
        <v>143</v>
      </c>
      <c r="B7" s="31" t="s">
        <v>69</v>
      </c>
      <c r="C7" s="30" t="s">
        <v>70</v>
      </c>
      <c r="F7" s="4" t="s">
        <v>143</v>
      </c>
      <c r="G7" s="31" t="s">
        <v>69</v>
      </c>
      <c r="H7" s="30" t="s">
        <v>70</v>
      </c>
    </row>
    <row r="8" spans="1:8" x14ac:dyDescent="0.35">
      <c r="A8" s="9" t="s">
        <v>153</v>
      </c>
      <c r="B8" s="7">
        <v>19</v>
      </c>
      <c r="C8" s="7">
        <v>124</v>
      </c>
      <c r="F8" s="9" t="s">
        <v>154</v>
      </c>
      <c r="G8" s="7">
        <v>0.28787879</v>
      </c>
      <c r="H8" s="7">
        <v>0.84931506999999995</v>
      </c>
    </row>
    <row r="9" spans="1:8" x14ac:dyDescent="0.35">
      <c r="B9" s="7">
        <v>34</v>
      </c>
      <c r="C9" s="7">
        <v>228</v>
      </c>
      <c r="G9" s="7">
        <v>1.4782608699999999</v>
      </c>
      <c r="H9" s="7">
        <v>1.5616438399999999</v>
      </c>
    </row>
    <row r="10" spans="1:8" x14ac:dyDescent="0.35">
      <c r="B10" s="7">
        <v>26</v>
      </c>
      <c r="C10" s="7">
        <v>296</v>
      </c>
      <c r="G10" s="7">
        <v>0.32500000000000001</v>
      </c>
      <c r="H10" s="7">
        <v>4.625</v>
      </c>
    </row>
    <row r="11" spans="1:8" x14ac:dyDescent="0.35">
      <c r="B11" s="7"/>
      <c r="C11" s="7">
        <v>285</v>
      </c>
      <c r="G11" s="7"/>
      <c r="H11" s="7">
        <v>4.6721311500000002</v>
      </c>
    </row>
    <row r="12" spans="1:8" x14ac:dyDescent="0.35">
      <c r="B12" s="7"/>
      <c r="C12" s="7">
        <v>560</v>
      </c>
      <c r="G12" s="7"/>
      <c r="H12" s="7">
        <v>2.8426395900000001</v>
      </c>
    </row>
    <row r="13" spans="1:8" x14ac:dyDescent="0.35">
      <c r="B13" s="7"/>
      <c r="C13" s="7">
        <v>297</v>
      </c>
      <c r="G13" s="7"/>
      <c r="H13" s="7">
        <v>2.1678832099999998</v>
      </c>
    </row>
    <row r="14" spans="1:8" x14ac:dyDescent="0.35">
      <c r="B14" s="7"/>
      <c r="C14" s="7">
        <v>280</v>
      </c>
      <c r="G14" s="7"/>
      <c r="H14" s="7">
        <v>2</v>
      </c>
    </row>
    <row r="15" spans="1:8" x14ac:dyDescent="0.35">
      <c r="B15" s="7"/>
      <c r="C15" s="7">
        <v>524</v>
      </c>
      <c r="G15" s="7"/>
      <c r="H15" s="7">
        <v>3.2749999999999999</v>
      </c>
    </row>
    <row r="17" spans="1:8" x14ac:dyDescent="0.35">
      <c r="B17" s="31" t="s">
        <v>69</v>
      </c>
      <c r="C17" s="30" t="s">
        <v>70</v>
      </c>
      <c r="G17" s="31" t="s">
        <v>69</v>
      </c>
      <c r="H17" s="30" t="s">
        <v>70</v>
      </c>
    </row>
    <row r="18" spans="1:8" x14ac:dyDescent="0.35">
      <c r="A18" s="4" t="s">
        <v>158</v>
      </c>
      <c r="B18">
        <f>COUNT(B8:B16)</f>
        <v>3</v>
      </c>
      <c r="C18">
        <f>COUNT(C8:C16)</f>
        <v>8</v>
      </c>
      <c r="F18" s="4" t="s">
        <v>158</v>
      </c>
      <c r="G18">
        <f>COUNT(G8:G16)</f>
        <v>3</v>
      </c>
      <c r="H18">
        <f>COUNT(H8:H16)</f>
        <v>8</v>
      </c>
    </row>
    <row r="20" spans="1:8" x14ac:dyDescent="0.35">
      <c r="B20" s="31" t="s">
        <v>69</v>
      </c>
      <c r="C20" s="30" t="s">
        <v>70</v>
      </c>
      <c r="G20" s="31" t="s">
        <v>69</v>
      </c>
      <c r="H20" s="30" t="s">
        <v>70</v>
      </c>
    </row>
    <row r="21" spans="1:8" x14ac:dyDescent="0.35">
      <c r="A21" s="11" t="s">
        <v>56</v>
      </c>
      <c r="B21" s="7">
        <v>26.33</v>
      </c>
      <c r="C21" s="7">
        <v>324.3</v>
      </c>
      <c r="F21" s="11" t="s">
        <v>56</v>
      </c>
      <c r="G21" s="7">
        <v>0.69699999999999995</v>
      </c>
      <c r="H21" s="7">
        <v>2.7490000000000001</v>
      </c>
    </row>
    <row r="22" spans="1:8" x14ac:dyDescent="0.35">
      <c r="A22" s="11" t="s">
        <v>57</v>
      </c>
      <c r="B22" s="7">
        <v>7.5060000000000002</v>
      </c>
      <c r="C22" s="7">
        <v>146.30000000000001</v>
      </c>
      <c r="F22" s="11" t="s">
        <v>57</v>
      </c>
      <c r="G22" s="7">
        <v>0.67679999999999996</v>
      </c>
      <c r="H22" s="7">
        <v>1.385</v>
      </c>
    </row>
    <row r="23" spans="1:8" x14ac:dyDescent="0.35">
      <c r="A23" s="11" t="s">
        <v>58</v>
      </c>
      <c r="B23" s="7">
        <v>4.3330000000000002</v>
      </c>
      <c r="C23" s="7">
        <v>51.73</v>
      </c>
      <c r="F23" s="11" t="s">
        <v>58</v>
      </c>
      <c r="G23" s="7">
        <v>0.39079999999999998</v>
      </c>
      <c r="H23" s="7">
        <v>0.48949999999999999</v>
      </c>
    </row>
    <row r="26" spans="1:8" x14ac:dyDescent="0.35">
      <c r="A26" s="11" t="s">
        <v>101</v>
      </c>
      <c r="B26" s="11" t="s">
        <v>96</v>
      </c>
      <c r="C26" s="7"/>
      <c r="F26" s="11" t="s">
        <v>101</v>
      </c>
      <c r="G26" s="11" t="s">
        <v>96</v>
      </c>
      <c r="H26" s="7"/>
    </row>
    <row r="27" spans="1:8" x14ac:dyDescent="0.35">
      <c r="A27" s="16" t="s">
        <v>218</v>
      </c>
      <c r="B27" s="10" t="s">
        <v>59</v>
      </c>
      <c r="C27" s="7">
        <v>1.21E-2</v>
      </c>
      <c r="F27" s="16" t="s">
        <v>219</v>
      </c>
      <c r="G27" s="10" t="s">
        <v>59</v>
      </c>
      <c r="H27" s="7">
        <v>2.4199999999999999E-2</v>
      </c>
    </row>
    <row r="28" spans="1:8" x14ac:dyDescent="0.35">
      <c r="B28" s="10" t="s">
        <v>61</v>
      </c>
      <c r="C28" s="7" t="s">
        <v>97</v>
      </c>
      <c r="G28" s="10" t="s">
        <v>61</v>
      </c>
      <c r="H28" s="7" t="s">
        <v>97</v>
      </c>
    </row>
    <row r="29" spans="1:8" x14ac:dyDescent="0.35">
      <c r="B29" s="10" t="s">
        <v>63</v>
      </c>
      <c r="C29" s="7" t="s">
        <v>127</v>
      </c>
      <c r="G29" s="10" t="s">
        <v>63</v>
      </c>
      <c r="H29" s="7" t="s">
        <v>127</v>
      </c>
    </row>
    <row r="30" spans="1:8" x14ac:dyDescent="0.35">
      <c r="B30" s="10" t="s">
        <v>65</v>
      </c>
      <c r="C30" s="7" t="s">
        <v>66</v>
      </c>
      <c r="G30" s="10" t="s">
        <v>65</v>
      </c>
      <c r="H30" s="7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baseColWidth="10" defaultRowHeight="14.5" x14ac:dyDescent="0.35"/>
  <cols>
    <col min="1" max="1" width="30.6328125" customWidth="1"/>
    <col min="6" max="6" width="32" customWidth="1"/>
  </cols>
  <sheetData>
    <row r="1" spans="1:10" x14ac:dyDescent="0.35">
      <c r="A1" s="4" t="s">
        <v>29</v>
      </c>
      <c r="B1" s="15" t="s">
        <v>93</v>
      </c>
    </row>
    <row r="2" spans="1:10" x14ac:dyDescent="0.35">
      <c r="A2" s="4" t="s">
        <v>182</v>
      </c>
      <c r="B2" s="15" t="s">
        <v>183</v>
      </c>
    </row>
    <row r="3" spans="1:10" x14ac:dyDescent="0.35">
      <c r="A3" s="4" t="s">
        <v>80</v>
      </c>
      <c r="B3" s="29" t="s">
        <v>67</v>
      </c>
    </row>
    <row r="4" spans="1:10" x14ac:dyDescent="0.35">
      <c r="A4" s="4" t="s">
        <v>24</v>
      </c>
      <c r="B4" s="29" t="s">
        <v>151</v>
      </c>
    </row>
    <row r="5" spans="1:10" x14ac:dyDescent="0.35">
      <c r="A5" s="4" t="s">
        <v>184</v>
      </c>
      <c r="B5" s="15" t="s">
        <v>185</v>
      </c>
    </row>
    <row r="7" spans="1:10" ht="16.5" x14ac:dyDescent="0.35">
      <c r="A7" s="4" t="s">
        <v>143</v>
      </c>
      <c r="B7" s="31" t="s">
        <v>69</v>
      </c>
      <c r="C7" s="30" t="s">
        <v>70</v>
      </c>
      <c r="F7" s="4" t="s">
        <v>143</v>
      </c>
      <c r="G7" s="31" t="s">
        <v>69</v>
      </c>
      <c r="H7" s="30" t="s">
        <v>70</v>
      </c>
    </row>
    <row r="8" spans="1:10" x14ac:dyDescent="0.35">
      <c r="A8" s="9" t="s">
        <v>155</v>
      </c>
      <c r="B8" s="7">
        <v>57</v>
      </c>
      <c r="C8" s="7">
        <v>500</v>
      </c>
      <c r="F8" s="9" t="s">
        <v>156</v>
      </c>
      <c r="G8" s="7">
        <v>2.3636363600000001</v>
      </c>
      <c r="H8" s="7">
        <v>3.6438356199999999</v>
      </c>
      <c r="J8" t="s">
        <v>179</v>
      </c>
    </row>
    <row r="9" spans="1:10" x14ac:dyDescent="0.35">
      <c r="B9" s="7">
        <v>0</v>
      </c>
      <c r="C9" s="7">
        <v>260</v>
      </c>
      <c r="G9" s="7">
        <v>2.40650407</v>
      </c>
      <c r="H9" s="7">
        <v>2.53424658</v>
      </c>
    </row>
    <row r="10" spans="1:10" x14ac:dyDescent="0.35">
      <c r="B10" s="7">
        <v>68</v>
      </c>
      <c r="C10" s="7">
        <v>390</v>
      </c>
      <c r="G10" s="7">
        <v>1.8125</v>
      </c>
      <c r="H10" s="7">
        <v>2.8125</v>
      </c>
    </row>
    <row r="11" spans="1:10" x14ac:dyDescent="0.35">
      <c r="B11" s="7">
        <v>61</v>
      </c>
      <c r="C11" s="7">
        <v>57</v>
      </c>
      <c r="G11" s="7"/>
      <c r="H11" s="7">
        <v>4</v>
      </c>
    </row>
    <row r="12" spans="1:10" x14ac:dyDescent="0.35">
      <c r="B12" s="7">
        <v>0</v>
      </c>
      <c r="C12" s="7">
        <v>0</v>
      </c>
      <c r="G12" s="7"/>
      <c r="H12" s="7">
        <v>4.5839416100000001</v>
      </c>
    </row>
    <row r="13" spans="1:10" x14ac:dyDescent="0.35">
      <c r="B13" s="7">
        <v>0</v>
      </c>
      <c r="C13" s="7">
        <v>319</v>
      </c>
      <c r="G13" s="7"/>
      <c r="H13" s="7">
        <v>2.7714285699999999</v>
      </c>
    </row>
    <row r="14" spans="1:10" x14ac:dyDescent="0.35">
      <c r="B14" s="7">
        <v>0</v>
      </c>
      <c r="C14" s="7">
        <v>60</v>
      </c>
      <c r="G14" s="7"/>
      <c r="H14" s="7">
        <v>4.9187500000000002</v>
      </c>
    </row>
    <row r="15" spans="1:10" x14ac:dyDescent="0.35">
      <c r="B15" s="7">
        <v>0</v>
      </c>
      <c r="C15" s="7">
        <v>84</v>
      </c>
    </row>
    <row r="16" spans="1:10" x14ac:dyDescent="0.35">
      <c r="B16" s="7">
        <v>0</v>
      </c>
      <c r="C16" s="7">
        <v>27</v>
      </c>
    </row>
    <row r="17" spans="2:3" x14ac:dyDescent="0.35">
      <c r="B17" s="7">
        <v>0</v>
      </c>
      <c r="C17" s="7">
        <v>174</v>
      </c>
    </row>
    <row r="18" spans="2:3" x14ac:dyDescent="0.35">
      <c r="B18" s="7">
        <v>15</v>
      </c>
      <c r="C18" s="7">
        <v>94</v>
      </c>
    </row>
    <row r="19" spans="2:3" x14ac:dyDescent="0.35">
      <c r="B19" s="7">
        <v>80</v>
      </c>
      <c r="C19" s="7">
        <v>72</v>
      </c>
    </row>
    <row r="20" spans="2:3" x14ac:dyDescent="0.35">
      <c r="B20" s="7">
        <v>203</v>
      </c>
      <c r="C20" s="7">
        <v>20</v>
      </c>
    </row>
    <row r="21" spans="2:3" x14ac:dyDescent="0.35">
      <c r="B21" s="7">
        <v>135</v>
      </c>
      <c r="C21" s="7">
        <v>292</v>
      </c>
    </row>
    <row r="22" spans="2:3" x14ac:dyDescent="0.35">
      <c r="B22" s="7">
        <v>40</v>
      </c>
      <c r="C22" s="7">
        <v>0</v>
      </c>
    </row>
    <row r="23" spans="2:3" x14ac:dyDescent="0.35">
      <c r="B23" s="7">
        <v>181</v>
      </c>
      <c r="C23" s="7">
        <v>0</v>
      </c>
    </row>
    <row r="24" spans="2:3" x14ac:dyDescent="0.35">
      <c r="B24" s="7">
        <v>0</v>
      </c>
      <c r="C24" s="7">
        <v>92</v>
      </c>
    </row>
    <row r="25" spans="2:3" x14ac:dyDescent="0.35">
      <c r="B25" s="7"/>
      <c r="C25" s="7">
        <v>71</v>
      </c>
    </row>
    <row r="26" spans="2:3" x14ac:dyDescent="0.35">
      <c r="B26" s="7">
        <v>156</v>
      </c>
      <c r="C26" s="7">
        <v>145</v>
      </c>
    </row>
    <row r="27" spans="2:3" x14ac:dyDescent="0.35">
      <c r="B27" s="7">
        <v>296</v>
      </c>
      <c r="C27" s="7">
        <v>174</v>
      </c>
    </row>
    <row r="28" spans="2:3" x14ac:dyDescent="0.35">
      <c r="B28" s="7"/>
      <c r="C28" s="7">
        <v>0</v>
      </c>
    </row>
    <row r="29" spans="2:3" x14ac:dyDescent="0.35">
      <c r="B29" s="7"/>
      <c r="C29" s="7">
        <v>66</v>
      </c>
    </row>
    <row r="30" spans="2:3" x14ac:dyDescent="0.35">
      <c r="B30" s="7"/>
      <c r="C30" s="7">
        <v>161</v>
      </c>
    </row>
    <row r="31" spans="2:3" x14ac:dyDescent="0.35">
      <c r="B31" s="7"/>
      <c r="C31" s="7">
        <v>532</v>
      </c>
    </row>
    <row r="32" spans="2:3" x14ac:dyDescent="0.35">
      <c r="B32" s="7"/>
      <c r="C32" s="7">
        <v>370</v>
      </c>
    </row>
    <row r="33" spans="1:8" x14ac:dyDescent="0.35">
      <c r="B33" s="7"/>
      <c r="C33" s="7">
        <v>180</v>
      </c>
    </row>
    <row r="35" spans="1:8" x14ac:dyDescent="0.35">
      <c r="B35" s="31" t="s">
        <v>69</v>
      </c>
      <c r="C35" s="30" t="s">
        <v>70</v>
      </c>
      <c r="G35" s="31" t="s">
        <v>69</v>
      </c>
      <c r="H35" s="30" t="s">
        <v>70</v>
      </c>
    </row>
    <row r="36" spans="1:8" x14ac:dyDescent="0.35">
      <c r="A36" s="4" t="s">
        <v>158</v>
      </c>
      <c r="B36">
        <f>COUNT(B8:B33)</f>
        <v>19</v>
      </c>
      <c r="C36">
        <f>COUNT(C8:C33)</f>
        <v>26</v>
      </c>
      <c r="F36" s="4" t="s">
        <v>158</v>
      </c>
      <c r="G36">
        <f>COUNT(G8:G33)</f>
        <v>3</v>
      </c>
      <c r="H36">
        <f>COUNT(H8:H33)</f>
        <v>7</v>
      </c>
    </row>
    <row r="38" spans="1:8" x14ac:dyDescent="0.35">
      <c r="B38" s="31" t="s">
        <v>69</v>
      </c>
      <c r="C38" s="30" t="s">
        <v>70</v>
      </c>
      <c r="G38" s="31" t="s">
        <v>69</v>
      </c>
      <c r="H38" s="30" t="s">
        <v>70</v>
      </c>
    </row>
    <row r="39" spans="1:8" x14ac:dyDescent="0.35">
      <c r="A39" s="11" t="s">
        <v>56</v>
      </c>
      <c r="B39" s="7">
        <v>68</v>
      </c>
      <c r="C39" s="7">
        <v>159.19999999999999</v>
      </c>
      <c r="F39" s="10" t="s">
        <v>56</v>
      </c>
      <c r="G39" s="7">
        <v>2.194</v>
      </c>
      <c r="H39" s="7">
        <v>3.609</v>
      </c>
    </row>
    <row r="40" spans="1:8" x14ac:dyDescent="0.35">
      <c r="A40" s="11" t="s">
        <v>57</v>
      </c>
      <c r="B40" s="7">
        <v>86.96</v>
      </c>
      <c r="C40" s="7">
        <v>155.5</v>
      </c>
      <c r="F40" s="10" t="s">
        <v>57</v>
      </c>
      <c r="G40" s="7">
        <v>0.33129999999999998</v>
      </c>
      <c r="H40" s="7">
        <v>0.94079999999999997</v>
      </c>
    </row>
    <row r="41" spans="1:8" x14ac:dyDescent="0.35">
      <c r="A41" s="11" t="s">
        <v>58</v>
      </c>
      <c r="B41" s="7">
        <v>19.95</v>
      </c>
      <c r="C41" s="7">
        <v>30.49</v>
      </c>
      <c r="F41" s="10" t="s">
        <v>58</v>
      </c>
      <c r="G41" s="7">
        <v>0.1913</v>
      </c>
      <c r="H41" s="7">
        <v>0.35560000000000003</v>
      </c>
    </row>
    <row r="44" spans="1:8" x14ac:dyDescent="0.35">
      <c r="A44" s="11" t="s">
        <v>101</v>
      </c>
      <c r="B44" s="10" t="s">
        <v>96</v>
      </c>
      <c r="C44" s="7"/>
      <c r="F44" s="11" t="s">
        <v>101</v>
      </c>
      <c r="G44" s="10" t="s">
        <v>96</v>
      </c>
      <c r="H44" s="7"/>
    </row>
    <row r="45" spans="1:8" x14ac:dyDescent="0.35">
      <c r="A45" s="16" t="s">
        <v>220</v>
      </c>
      <c r="B45" s="10" t="s">
        <v>59</v>
      </c>
      <c r="C45" s="7">
        <v>2.1600000000000001E-2</v>
      </c>
      <c r="F45" s="16" t="s">
        <v>221</v>
      </c>
      <c r="G45" s="10" t="s">
        <v>59</v>
      </c>
      <c r="H45" s="7">
        <v>1.67E-2</v>
      </c>
    </row>
    <row r="46" spans="1:8" x14ac:dyDescent="0.35">
      <c r="B46" s="10" t="s">
        <v>61</v>
      </c>
      <c r="C46" s="7" t="s">
        <v>97</v>
      </c>
      <c r="G46" s="10" t="s">
        <v>61</v>
      </c>
      <c r="H46" s="7" t="s">
        <v>97</v>
      </c>
    </row>
    <row r="47" spans="1:8" x14ac:dyDescent="0.35">
      <c r="B47" s="10" t="s">
        <v>63</v>
      </c>
      <c r="C47" s="7" t="s">
        <v>127</v>
      </c>
      <c r="G47" s="10" t="s">
        <v>63</v>
      </c>
      <c r="H47" s="7" t="s">
        <v>127</v>
      </c>
    </row>
    <row r="48" spans="1:8" x14ac:dyDescent="0.35">
      <c r="B48" s="10" t="s">
        <v>65</v>
      </c>
      <c r="C48" s="7" t="s">
        <v>66</v>
      </c>
      <c r="G48" s="10" t="s">
        <v>65</v>
      </c>
      <c r="H48" s="7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/>
  </sheetViews>
  <sheetFormatPr baseColWidth="10" defaultRowHeight="14.5" x14ac:dyDescent="0.35"/>
  <cols>
    <col min="1" max="1" width="45.26953125" customWidth="1"/>
    <col min="2" max="2" width="12.08984375" customWidth="1"/>
    <col min="5" max="5" width="13.26953125" customWidth="1"/>
    <col min="8" max="8" width="13.36328125" customWidth="1"/>
  </cols>
  <sheetData>
    <row r="1" spans="1:9" x14ac:dyDescent="0.35">
      <c r="A1" s="4" t="s">
        <v>29</v>
      </c>
      <c r="B1" s="15" t="s">
        <v>93</v>
      </c>
    </row>
    <row r="2" spans="1:9" x14ac:dyDescent="0.35">
      <c r="A2" s="4" t="s">
        <v>182</v>
      </c>
      <c r="B2" s="15" t="s">
        <v>183</v>
      </c>
    </row>
    <row r="3" spans="1:9" x14ac:dyDescent="0.35">
      <c r="A3" s="4" t="s">
        <v>80</v>
      </c>
      <c r="B3" s="29" t="s">
        <v>157</v>
      </c>
    </row>
    <row r="4" spans="1:9" x14ac:dyDescent="0.35">
      <c r="A4" s="4" t="s">
        <v>24</v>
      </c>
      <c r="B4" s="29" t="s">
        <v>180</v>
      </c>
    </row>
    <row r="5" spans="1:9" x14ac:dyDescent="0.35">
      <c r="A5" s="4" t="s">
        <v>184</v>
      </c>
      <c r="B5" s="15" t="s">
        <v>185</v>
      </c>
    </row>
    <row r="7" spans="1:9" ht="16.5" x14ac:dyDescent="0.35">
      <c r="A7" s="4" t="s">
        <v>145</v>
      </c>
      <c r="B7" s="44" t="s">
        <v>69</v>
      </c>
      <c r="C7" s="44" t="s">
        <v>139</v>
      </c>
      <c r="D7" s="44" t="s">
        <v>106</v>
      </c>
    </row>
    <row r="8" spans="1:9" x14ac:dyDescent="0.35">
      <c r="A8" s="41" t="s">
        <v>224</v>
      </c>
      <c r="B8" s="7">
        <v>0</v>
      </c>
      <c r="C8" s="7">
        <v>25</v>
      </c>
      <c r="D8" s="7">
        <v>60</v>
      </c>
    </row>
    <row r="9" spans="1:9" x14ac:dyDescent="0.35">
      <c r="A9" s="41" t="s">
        <v>223</v>
      </c>
      <c r="B9" s="7">
        <v>100</v>
      </c>
      <c r="C9" s="7">
        <v>75</v>
      </c>
      <c r="D9" s="7">
        <v>40</v>
      </c>
    </row>
    <row r="11" spans="1:9" x14ac:dyDescent="0.35">
      <c r="A11" s="4" t="s">
        <v>158</v>
      </c>
      <c r="B11">
        <v>19</v>
      </c>
      <c r="C11">
        <v>28</v>
      </c>
      <c r="D11">
        <v>5</v>
      </c>
    </row>
    <row r="13" spans="1:9" x14ac:dyDescent="0.35">
      <c r="A13" s="4" t="s">
        <v>101</v>
      </c>
      <c r="B13" s="1" t="s">
        <v>140</v>
      </c>
      <c r="D13" s="7"/>
      <c r="E13" s="7" t="s">
        <v>141</v>
      </c>
      <c r="H13" s="7" t="s">
        <v>142</v>
      </c>
    </row>
    <row r="14" spans="1:9" x14ac:dyDescent="0.35">
      <c r="A14" s="16" t="s">
        <v>222</v>
      </c>
      <c r="B14" s="10" t="s">
        <v>72</v>
      </c>
      <c r="C14" s="7"/>
      <c r="E14" s="10" t="s">
        <v>72</v>
      </c>
      <c r="F14" s="7"/>
      <c r="H14" s="10" t="s">
        <v>72</v>
      </c>
      <c r="I14" s="7"/>
    </row>
    <row r="15" spans="1:9" x14ac:dyDescent="0.35">
      <c r="B15" s="10" t="s">
        <v>73</v>
      </c>
      <c r="C15" s="12" t="s">
        <v>74</v>
      </c>
      <c r="E15" s="10" t="s">
        <v>73</v>
      </c>
      <c r="F15" s="12" t="s">
        <v>74</v>
      </c>
      <c r="H15" s="10" t="s">
        <v>73</v>
      </c>
      <c r="I15" s="12" t="s">
        <v>74</v>
      </c>
    </row>
    <row r="16" spans="1:9" x14ac:dyDescent="0.35">
      <c r="B16" s="10" t="s">
        <v>59</v>
      </c>
      <c r="C16" s="7" t="s">
        <v>75</v>
      </c>
      <c r="E16" s="10" t="s">
        <v>59</v>
      </c>
      <c r="F16" s="7" t="s">
        <v>75</v>
      </c>
      <c r="H16" s="10" t="s">
        <v>59</v>
      </c>
      <c r="I16" s="7" t="s">
        <v>75</v>
      </c>
    </row>
    <row r="17" spans="2:9" x14ac:dyDescent="0.35">
      <c r="B17" s="10" t="s">
        <v>63</v>
      </c>
      <c r="C17" s="7" t="s">
        <v>64</v>
      </c>
      <c r="E17" s="10" t="s">
        <v>63</v>
      </c>
      <c r="F17" s="7" t="s">
        <v>64</v>
      </c>
      <c r="H17" s="10" t="s">
        <v>63</v>
      </c>
      <c r="I17" s="7" t="s">
        <v>64</v>
      </c>
    </row>
    <row r="18" spans="2:9" x14ac:dyDescent="0.35">
      <c r="B18" s="10" t="s">
        <v>76</v>
      </c>
      <c r="C18" s="7" t="s">
        <v>77</v>
      </c>
      <c r="E18" s="10" t="s">
        <v>76</v>
      </c>
      <c r="F18" s="7" t="s">
        <v>77</v>
      </c>
      <c r="H18" s="10" t="s">
        <v>76</v>
      </c>
      <c r="I18" s="7" t="s">
        <v>77</v>
      </c>
    </row>
    <row r="19" spans="2:9" x14ac:dyDescent="0.35">
      <c r="B19" s="10" t="s">
        <v>78</v>
      </c>
      <c r="C19" s="7" t="s">
        <v>66</v>
      </c>
      <c r="E19" s="10" t="s">
        <v>78</v>
      </c>
      <c r="F19" s="7" t="s">
        <v>66</v>
      </c>
      <c r="H19" s="10" t="s">
        <v>78</v>
      </c>
      <c r="I19" s="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baseColWidth="10" defaultRowHeight="14.5" x14ac:dyDescent="0.35"/>
  <cols>
    <col min="2" max="2" width="33.81640625" customWidth="1"/>
  </cols>
  <sheetData>
    <row r="1" spans="1:18" x14ac:dyDescent="0.35">
      <c r="A1" s="4" t="s">
        <v>24</v>
      </c>
      <c r="B1" s="4" t="s">
        <v>30</v>
      </c>
      <c r="C1" s="4" t="s">
        <v>182</v>
      </c>
      <c r="D1" s="4" t="s">
        <v>184</v>
      </c>
      <c r="E1" s="4" t="s">
        <v>31</v>
      </c>
    </row>
    <row r="2" spans="1:18" x14ac:dyDescent="0.35">
      <c r="A2" t="s">
        <v>26</v>
      </c>
      <c r="B2" s="45" t="s">
        <v>28</v>
      </c>
      <c r="C2" s="15" t="s">
        <v>183</v>
      </c>
      <c r="D2" s="15" t="s">
        <v>185</v>
      </c>
      <c r="E2" s="28" t="s">
        <v>147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8" x14ac:dyDescent="0.35">
      <c r="A3" t="s">
        <v>27</v>
      </c>
      <c r="B3" s="45" t="s">
        <v>28</v>
      </c>
      <c r="C3" s="15" t="s">
        <v>183</v>
      </c>
      <c r="D3" s="15" t="s">
        <v>185</v>
      </c>
      <c r="E3" s="28" t="s">
        <v>147</v>
      </c>
      <c r="Q3" s="5"/>
      <c r="R3" s="5"/>
    </row>
    <row r="4" spans="1:18" x14ac:dyDescent="0.35">
      <c r="A4" t="s">
        <v>25</v>
      </c>
      <c r="B4" s="45" t="s">
        <v>28</v>
      </c>
      <c r="C4" s="15" t="s">
        <v>183</v>
      </c>
      <c r="D4" s="15" t="s">
        <v>185</v>
      </c>
      <c r="E4">
        <v>2</v>
      </c>
    </row>
    <row r="8" spans="1:18" ht="16.5" x14ac:dyDescent="0.35">
      <c r="A8" s="4" t="s">
        <v>24</v>
      </c>
      <c r="B8" s="5" t="s">
        <v>144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  <c r="K8" s="6" t="s">
        <v>18</v>
      </c>
      <c r="L8" s="6" t="s">
        <v>19</v>
      </c>
      <c r="M8" s="6" t="s">
        <v>20</v>
      </c>
      <c r="N8" s="6" t="s">
        <v>21</v>
      </c>
      <c r="O8" s="6" t="s">
        <v>22</v>
      </c>
      <c r="P8" s="6" t="s">
        <v>23</v>
      </c>
    </row>
    <row r="9" spans="1:18" x14ac:dyDescent="0.35">
      <c r="A9" s="35" t="s">
        <v>26</v>
      </c>
      <c r="B9" s="8" t="s">
        <v>197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8" x14ac:dyDescent="0.35">
      <c r="A10" s="36" t="s">
        <v>27</v>
      </c>
      <c r="B10" s="8" t="s">
        <v>198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8" x14ac:dyDescent="0.35">
      <c r="A11" s="37" t="s">
        <v>25</v>
      </c>
      <c r="B11" t="s">
        <v>176</v>
      </c>
      <c r="C11" s="7">
        <v>1.0416669999999999</v>
      </c>
      <c r="D11" s="7">
        <v>3.8194439999999998</v>
      </c>
      <c r="E11" s="7">
        <v>15.625</v>
      </c>
      <c r="F11" s="7">
        <v>11.80556</v>
      </c>
      <c r="G11" s="7">
        <v>10.41667</v>
      </c>
      <c r="H11" s="7">
        <v>2.4305560000000002</v>
      </c>
      <c r="I11" s="7">
        <v>5.2083329999999997</v>
      </c>
      <c r="J11" s="7">
        <v>2.4305560000000002</v>
      </c>
      <c r="K11" s="7">
        <v>3.125</v>
      </c>
      <c r="L11" s="7">
        <v>0.34722199999999998</v>
      </c>
      <c r="M11" s="7">
        <v>4.5138889999999998</v>
      </c>
      <c r="N11" s="7">
        <v>3.125</v>
      </c>
      <c r="O11" s="7">
        <v>2.0833330000000001</v>
      </c>
      <c r="P11" s="7">
        <v>34.02778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workbookViewId="0"/>
  </sheetViews>
  <sheetFormatPr baseColWidth="10" defaultRowHeight="14.5" x14ac:dyDescent="0.35"/>
  <cols>
    <col min="1" max="1" width="12.7265625" customWidth="1"/>
    <col min="2" max="2" width="16.7265625" customWidth="1"/>
    <col min="3" max="3" width="15.453125" customWidth="1"/>
    <col min="4" max="4" width="30.90625" customWidth="1"/>
    <col min="5" max="5" width="29.6328125" customWidth="1"/>
    <col min="8" max="8" width="21.90625" customWidth="1"/>
    <col min="9" max="9" width="21.81640625" customWidth="1"/>
  </cols>
  <sheetData>
    <row r="1" spans="1:9" x14ac:dyDescent="0.35">
      <c r="A1" s="4" t="s">
        <v>29</v>
      </c>
      <c r="B1" s="15" t="s">
        <v>28</v>
      </c>
      <c r="D1" s="33" t="s">
        <v>32</v>
      </c>
      <c r="E1" s="34" t="s">
        <v>33</v>
      </c>
    </row>
    <row r="2" spans="1:9" ht="16.5" x14ac:dyDescent="0.35">
      <c r="A2" s="4" t="s">
        <v>182</v>
      </c>
      <c r="B2" s="15" t="s">
        <v>183</v>
      </c>
      <c r="D2" s="5" t="s">
        <v>144</v>
      </c>
      <c r="E2" s="5" t="s">
        <v>144</v>
      </c>
    </row>
    <row r="3" spans="1:9" x14ac:dyDescent="0.35">
      <c r="A3" s="4" t="s">
        <v>31</v>
      </c>
      <c r="B3" s="15" t="s">
        <v>67</v>
      </c>
      <c r="D3" s="7">
        <v>78</v>
      </c>
      <c r="E3" s="7">
        <v>392</v>
      </c>
      <c r="G3" s="10"/>
      <c r="H3" s="7"/>
      <c r="I3" s="7"/>
    </row>
    <row r="4" spans="1:9" x14ac:dyDescent="0.35">
      <c r="A4" s="4" t="s">
        <v>24</v>
      </c>
      <c r="B4" s="15" t="s">
        <v>25</v>
      </c>
      <c r="D4" s="7">
        <v>81</v>
      </c>
      <c r="E4" s="7">
        <v>405</v>
      </c>
    </row>
    <row r="5" spans="1:9" x14ac:dyDescent="0.35">
      <c r="A5" s="4" t="s">
        <v>184</v>
      </c>
      <c r="B5" s="15" t="s">
        <v>185</v>
      </c>
      <c r="D5" s="7">
        <v>88</v>
      </c>
      <c r="E5" s="7">
        <v>406</v>
      </c>
      <c r="G5" s="10"/>
      <c r="H5" s="33" t="s">
        <v>32</v>
      </c>
      <c r="I5" s="34" t="s">
        <v>33</v>
      </c>
    </row>
    <row r="6" spans="1:9" x14ac:dyDescent="0.35">
      <c r="D6" s="7">
        <v>108</v>
      </c>
      <c r="E6" s="7">
        <v>456</v>
      </c>
      <c r="G6" s="11" t="s">
        <v>56</v>
      </c>
      <c r="H6" s="7">
        <v>280</v>
      </c>
      <c r="I6" s="7">
        <v>907.5</v>
      </c>
    </row>
    <row r="7" spans="1:9" x14ac:dyDescent="0.35">
      <c r="A7" s="6"/>
      <c r="B7" s="33" t="s">
        <v>32</v>
      </c>
      <c r="C7" s="34" t="s">
        <v>33</v>
      </c>
      <c r="D7" s="7">
        <v>108</v>
      </c>
      <c r="E7" s="7">
        <v>459</v>
      </c>
      <c r="G7" s="11" t="s">
        <v>57</v>
      </c>
      <c r="H7" s="7">
        <v>153.30000000000001</v>
      </c>
      <c r="I7" s="7">
        <v>286.39999999999998</v>
      </c>
    </row>
    <row r="8" spans="1:9" x14ac:dyDescent="0.35">
      <c r="A8" s="11" t="s">
        <v>160</v>
      </c>
      <c r="B8" s="7">
        <v>166</v>
      </c>
      <c r="C8" s="7">
        <v>122</v>
      </c>
      <c r="D8" s="7">
        <v>110</v>
      </c>
      <c r="E8" s="7">
        <v>464</v>
      </c>
      <c r="G8" s="11" t="s">
        <v>58</v>
      </c>
      <c r="H8" s="7">
        <v>11.9</v>
      </c>
      <c r="I8" s="7">
        <v>25.93</v>
      </c>
    </row>
    <row r="9" spans="1:9" x14ac:dyDescent="0.35">
      <c r="D9" s="7">
        <v>120</v>
      </c>
      <c r="E9" s="7">
        <v>483</v>
      </c>
    </row>
    <row r="10" spans="1:9" x14ac:dyDescent="0.35">
      <c r="D10" s="7">
        <v>120</v>
      </c>
      <c r="E10" s="7">
        <v>552</v>
      </c>
    </row>
    <row r="11" spans="1:9" x14ac:dyDescent="0.35">
      <c r="D11" s="7">
        <v>126</v>
      </c>
      <c r="E11" s="7">
        <v>560</v>
      </c>
      <c r="G11" s="11" t="s">
        <v>101</v>
      </c>
      <c r="H11" s="11" t="s">
        <v>96</v>
      </c>
      <c r="I11" s="1" t="s">
        <v>201</v>
      </c>
    </row>
    <row r="12" spans="1:9" x14ac:dyDescent="0.35">
      <c r="D12" s="7">
        <v>126</v>
      </c>
      <c r="E12" s="7">
        <v>560</v>
      </c>
      <c r="H12" s="10" t="s">
        <v>59</v>
      </c>
      <c r="I12" s="7" t="s">
        <v>60</v>
      </c>
    </row>
    <row r="13" spans="1:9" x14ac:dyDescent="0.35">
      <c r="D13" s="7">
        <v>143</v>
      </c>
      <c r="E13" s="7">
        <v>561</v>
      </c>
      <c r="H13" s="10" t="s">
        <v>61</v>
      </c>
      <c r="I13" s="7" t="s">
        <v>62</v>
      </c>
    </row>
    <row r="14" spans="1:9" x14ac:dyDescent="0.35">
      <c r="D14" s="7">
        <v>143</v>
      </c>
      <c r="E14" s="7">
        <v>561</v>
      </c>
      <c r="H14" s="10" t="s">
        <v>63</v>
      </c>
      <c r="I14" s="7" t="s">
        <v>64</v>
      </c>
    </row>
    <row r="15" spans="1:9" x14ac:dyDescent="0.35">
      <c r="D15" s="7">
        <v>144</v>
      </c>
      <c r="E15" s="7">
        <v>575</v>
      </c>
      <c r="H15" s="10" t="s">
        <v>65</v>
      </c>
      <c r="I15" s="7" t="s">
        <v>66</v>
      </c>
    </row>
    <row r="16" spans="1:9" x14ac:dyDescent="0.35">
      <c r="D16" s="7">
        <v>147</v>
      </c>
      <c r="E16" s="7">
        <v>592</v>
      </c>
    </row>
    <row r="17" spans="4:5" x14ac:dyDescent="0.35">
      <c r="D17" s="7">
        <v>152</v>
      </c>
      <c r="E17" s="7">
        <v>598</v>
      </c>
    </row>
    <row r="18" spans="4:5" x14ac:dyDescent="0.35">
      <c r="D18" s="7">
        <v>153</v>
      </c>
      <c r="E18" s="7">
        <v>600</v>
      </c>
    </row>
    <row r="19" spans="4:5" x14ac:dyDescent="0.35">
      <c r="D19" s="7">
        <v>160</v>
      </c>
      <c r="E19" s="7">
        <v>600</v>
      </c>
    </row>
    <row r="20" spans="4:5" x14ac:dyDescent="0.35">
      <c r="D20" s="7">
        <v>160</v>
      </c>
      <c r="E20" s="7">
        <v>608</v>
      </c>
    </row>
    <row r="21" spans="4:5" x14ac:dyDescent="0.35">
      <c r="D21" s="7">
        <v>160</v>
      </c>
      <c r="E21" s="7">
        <v>609</v>
      </c>
    </row>
    <row r="22" spans="4:5" x14ac:dyDescent="0.35">
      <c r="D22" s="7">
        <v>162</v>
      </c>
      <c r="E22" s="7">
        <v>624</v>
      </c>
    </row>
    <row r="23" spans="4:5" x14ac:dyDescent="0.35">
      <c r="D23" s="7">
        <v>162</v>
      </c>
      <c r="E23" s="7">
        <v>625</v>
      </c>
    </row>
    <row r="24" spans="4:5" x14ac:dyDescent="0.35">
      <c r="D24" s="7">
        <v>162</v>
      </c>
      <c r="E24" s="7">
        <v>629</v>
      </c>
    </row>
    <row r="25" spans="4:5" x14ac:dyDescent="0.35">
      <c r="D25" s="7">
        <v>162</v>
      </c>
      <c r="E25" s="7">
        <v>630</v>
      </c>
    </row>
    <row r="26" spans="4:5" x14ac:dyDescent="0.35">
      <c r="D26" s="7">
        <v>162</v>
      </c>
      <c r="E26" s="7">
        <v>638</v>
      </c>
    </row>
    <row r="27" spans="4:5" x14ac:dyDescent="0.35">
      <c r="D27" s="7">
        <v>165</v>
      </c>
      <c r="E27" s="7">
        <v>645</v>
      </c>
    </row>
    <row r="28" spans="4:5" x14ac:dyDescent="0.35">
      <c r="D28" s="7">
        <v>168</v>
      </c>
      <c r="E28" s="7">
        <v>648</v>
      </c>
    </row>
    <row r="29" spans="4:5" x14ac:dyDescent="0.35">
      <c r="D29" s="7">
        <v>168</v>
      </c>
      <c r="E29" s="7">
        <v>672</v>
      </c>
    </row>
    <row r="30" spans="4:5" x14ac:dyDescent="0.35">
      <c r="D30" s="7">
        <v>169</v>
      </c>
      <c r="E30" s="7">
        <v>682</v>
      </c>
    </row>
    <row r="31" spans="4:5" x14ac:dyDescent="0.35">
      <c r="D31" s="7">
        <v>170</v>
      </c>
      <c r="E31" s="7">
        <v>684</v>
      </c>
    </row>
    <row r="32" spans="4:5" x14ac:dyDescent="0.35">
      <c r="D32" s="7">
        <v>171</v>
      </c>
      <c r="E32" s="7">
        <v>700</v>
      </c>
    </row>
    <row r="33" spans="4:5" x14ac:dyDescent="0.35">
      <c r="D33" s="7">
        <v>171</v>
      </c>
      <c r="E33" s="7">
        <v>700</v>
      </c>
    </row>
    <row r="34" spans="4:5" x14ac:dyDescent="0.35">
      <c r="D34" s="7">
        <v>171</v>
      </c>
      <c r="E34" s="7">
        <v>702</v>
      </c>
    </row>
    <row r="35" spans="4:5" x14ac:dyDescent="0.35">
      <c r="D35" s="7">
        <v>171</v>
      </c>
      <c r="E35" s="7">
        <v>713</v>
      </c>
    </row>
    <row r="36" spans="4:5" x14ac:dyDescent="0.35">
      <c r="D36" s="7">
        <v>176</v>
      </c>
      <c r="E36" s="7">
        <v>720</v>
      </c>
    </row>
    <row r="37" spans="4:5" x14ac:dyDescent="0.35">
      <c r="D37" s="7">
        <v>176</v>
      </c>
      <c r="E37" s="7">
        <v>728</v>
      </c>
    </row>
    <row r="38" spans="4:5" x14ac:dyDescent="0.35">
      <c r="D38" s="7">
        <v>176</v>
      </c>
      <c r="E38" s="7">
        <v>735</v>
      </c>
    </row>
    <row r="39" spans="4:5" x14ac:dyDescent="0.35">
      <c r="D39" s="7">
        <v>180</v>
      </c>
      <c r="E39" s="7">
        <v>736</v>
      </c>
    </row>
    <row r="40" spans="4:5" x14ac:dyDescent="0.35">
      <c r="D40" s="7">
        <v>180</v>
      </c>
      <c r="E40" s="7">
        <v>742</v>
      </c>
    </row>
    <row r="41" spans="4:5" x14ac:dyDescent="0.35">
      <c r="D41" s="7">
        <v>180</v>
      </c>
      <c r="E41" s="7">
        <v>744</v>
      </c>
    </row>
    <row r="42" spans="4:5" x14ac:dyDescent="0.35">
      <c r="D42" s="7">
        <v>180</v>
      </c>
      <c r="E42" s="7">
        <v>754</v>
      </c>
    </row>
    <row r="43" spans="4:5" x14ac:dyDescent="0.35">
      <c r="D43" s="7">
        <v>180</v>
      </c>
      <c r="E43" s="7">
        <v>756</v>
      </c>
    </row>
    <row r="44" spans="4:5" x14ac:dyDescent="0.35">
      <c r="D44" s="7">
        <v>187</v>
      </c>
      <c r="E44" s="7">
        <v>756</v>
      </c>
    </row>
    <row r="45" spans="4:5" x14ac:dyDescent="0.35">
      <c r="D45" s="7">
        <v>187</v>
      </c>
      <c r="E45" s="7">
        <v>759</v>
      </c>
    </row>
    <row r="46" spans="4:5" x14ac:dyDescent="0.35">
      <c r="D46" s="7">
        <v>189</v>
      </c>
      <c r="E46" s="7">
        <v>768</v>
      </c>
    </row>
    <row r="47" spans="4:5" x14ac:dyDescent="0.35">
      <c r="D47" s="7">
        <v>189</v>
      </c>
      <c r="E47" s="7">
        <v>770</v>
      </c>
    </row>
    <row r="48" spans="4:5" x14ac:dyDescent="0.35">
      <c r="D48" s="7">
        <v>189</v>
      </c>
      <c r="E48" s="7">
        <v>782</v>
      </c>
    </row>
    <row r="49" spans="4:5" x14ac:dyDescent="0.35">
      <c r="D49" s="7">
        <v>192</v>
      </c>
      <c r="E49" s="7">
        <v>782</v>
      </c>
    </row>
    <row r="50" spans="4:5" x14ac:dyDescent="0.35">
      <c r="D50" s="7">
        <v>192</v>
      </c>
      <c r="E50" s="7">
        <v>792</v>
      </c>
    </row>
    <row r="51" spans="4:5" x14ac:dyDescent="0.35">
      <c r="D51" s="7">
        <v>195</v>
      </c>
      <c r="E51" s="7">
        <v>800</v>
      </c>
    </row>
    <row r="52" spans="4:5" x14ac:dyDescent="0.35">
      <c r="D52" s="7">
        <v>198</v>
      </c>
      <c r="E52" s="7">
        <v>800</v>
      </c>
    </row>
    <row r="53" spans="4:5" x14ac:dyDescent="0.35">
      <c r="D53" s="7">
        <v>198</v>
      </c>
      <c r="E53" s="7">
        <v>805</v>
      </c>
    </row>
    <row r="54" spans="4:5" x14ac:dyDescent="0.35">
      <c r="D54" s="7">
        <v>198</v>
      </c>
      <c r="E54" s="7">
        <v>819</v>
      </c>
    </row>
    <row r="55" spans="4:5" x14ac:dyDescent="0.35">
      <c r="D55" s="7">
        <v>198</v>
      </c>
      <c r="E55" s="7">
        <v>832</v>
      </c>
    </row>
    <row r="56" spans="4:5" x14ac:dyDescent="0.35">
      <c r="D56" s="7">
        <v>200</v>
      </c>
      <c r="E56" s="7">
        <v>836</v>
      </c>
    </row>
    <row r="57" spans="4:5" x14ac:dyDescent="0.35">
      <c r="D57" s="7">
        <v>200</v>
      </c>
      <c r="E57" s="7">
        <v>837</v>
      </c>
    </row>
    <row r="58" spans="4:5" x14ac:dyDescent="0.35">
      <c r="D58" s="7">
        <v>200</v>
      </c>
      <c r="E58" s="7">
        <v>858</v>
      </c>
    </row>
    <row r="59" spans="4:5" x14ac:dyDescent="0.35">
      <c r="D59" s="7">
        <v>200</v>
      </c>
      <c r="E59" s="7">
        <v>864</v>
      </c>
    </row>
    <row r="60" spans="4:5" x14ac:dyDescent="0.35">
      <c r="D60" s="7">
        <v>200</v>
      </c>
      <c r="E60" s="7">
        <v>880</v>
      </c>
    </row>
    <row r="61" spans="4:5" x14ac:dyDescent="0.35">
      <c r="D61" s="7">
        <v>200</v>
      </c>
      <c r="E61" s="7">
        <v>893</v>
      </c>
    </row>
    <row r="62" spans="4:5" x14ac:dyDescent="0.35">
      <c r="D62" s="7">
        <v>207</v>
      </c>
      <c r="E62" s="7">
        <v>893</v>
      </c>
    </row>
    <row r="63" spans="4:5" x14ac:dyDescent="0.35">
      <c r="D63" s="7">
        <v>208</v>
      </c>
      <c r="E63" s="7">
        <v>893</v>
      </c>
    </row>
    <row r="64" spans="4:5" x14ac:dyDescent="0.35">
      <c r="D64" s="7">
        <v>209</v>
      </c>
      <c r="E64" s="7">
        <v>896</v>
      </c>
    </row>
    <row r="65" spans="4:5" x14ac:dyDescent="0.35">
      <c r="D65" s="7">
        <v>210</v>
      </c>
      <c r="E65" s="7">
        <v>897</v>
      </c>
    </row>
    <row r="66" spans="4:5" x14ac:dyDescent="0.35">
      <c r="D66" s="7">
        <v>210</v>
      </c>
      <c r="E66" s="7">
        <v>900</v>
      </c>
    </row>
    <row r="67" spans="4:5" x14ac:dyDescent="0.35">
      <c r="D67" s="7">
        <v>210</v>
      </c>
      <c r="E67" s="7">
        <v>900</v>
      </c>
    </row>
    <row r="68" spans="4:5" x14ac:dyDescent="0.35">
      <c r="D68" s="7">
        <v>210</v>
      </c>
      <c r="E68" s="7">
        <v>918</v>
      </c>
    </row>
    <row r="69" spans="4:5" x14ac:dyDescent="0.35">
      <c r="D69" s="7">
        <v>216</v>
      </c>
      <c r="E69" s="7">
        <v>920</v>
      </c>
    </row>
    <row r="70" spans="4:5" x14ac:dyDescent="0.35">
      <c r="D70" s="7">
        <v>216</v>
      </c>
      <c r="E70" s="7">
        <v>924</v>
      </c>
    </row>
    <row r="71" spans="4:5" x14ac:dyDescent="0.35">
      <c r="D71" s="7">
        <v>220</v>
      </c>
      <c r="E71" s="7">
        <v>936</v>
      </c>
    </row>
    <row r="72" spans="4:5" x14ac:dyDescent="0.35">
      <c r="D72" s="7">
        <v>220</v>
      </c>
      <c r="E72" s="7">
        <v>936</v>
      </c>
    </row>
    <row r="73" spans="4:5" x14ac:dyDescent="0.35">
      <c r="D73" s="7">
        <v>220</v>
      </c>
      <c r="E73" s="7">
        <v>943</v>
      </c>
    </row>
    <row r="74" spans="4:5" x14ac:dyDescent="0.35">
      <c r="D74" s="7">
        <v>224</v>
      </c>
      <c r="E74" s="7">
        <v>945</v>
      </c>
    </row>
    <row r="75" spans="4:5" x14ac:dyDescent="0.35">
      <c r="D75" s="7">
        <v>228</v>
      </c>
      <c r="E75" s="7">
        <v>945</v>
      </c>
    </row>
    <row r="76" spans="4:5" x14ac:dyDescent="0.35">
      <c r="D76" s="7">
        <v>228</v>
      </c>
      <c r="E76" s="7">
        <v>945</v>
      </c>
    </row>
    <row r="77" spans="4:5" x14ac:dyDescent="0.35">
      <c r="D77" s="7">
        <v>231</v>
      </c>
      <c r="E77" s="7">
        <v>960</v>
      </c>
    </row>
    <row r="78" spans="4:5" x14ac:dyDescent="0.35">
      <c r="D78" s="7">
        <v>240</v>
      </c>
      <c r="E78" s="7">
        <v>975</v>
      </c>
    </row>
    <row r="79" spans="4:5" x14ac:dyDescent="0.35">
      <c r="D79" s="7">
        <v>240</v>
      </c>
      <c r="E79" s="7">
        <v>988</v>
      </c>
    </row>
    <row r="80" spans="4:5" x14ac:dyDescent="0.35">
      <c r="D80" s="7">
        <v>240</v>
      </c>
      <c r="E80" s="7">
        <v>989</v>
      </c>
    </row>
    <row r="81" spans="4:5" x14ac:dyDescent="0.35">
      <c r="D81" s="7">
        <v>240</v>
      </c>
      <c r="E81" s="7">
        <v>990</v>
      </c>
    </row>
    <row r="82" spans="4:5" x14ac:dyDescent="0.35">
      <c r="D82" s="7">
        <v>240</v>
      </c>
      <c r="E82" s="7">
        <v>990</v>
      </c>
    </row>
    <row r="83" spans="4:5" x14ac:dyDescent="0.35">
      <c r="D83" s="7">
        <v>242</v>
      </c>
      <c r="E83" s="7">
        <v>999</v>
      </c>
    </row>
    <row r="84" spans="4:5" x14ac:dyDescent="0.35">
      <c r="D84" s="7">
        <v>242</v>
      </c>
      <c r="E84" s="7">
        <v>999</v>
      </c>
    </row>
    <row r="85" spans="4:5" x14ac:dyDescent="0.35">
      <c r="D85" s="7">
        <v>242</v>
      </c>
      <c r="E85" s="7">
        <v>1000</v>
      </c>
    </row>
    <row r="86" spans="4:5" x14ac:dyDescent="0.35">
      <c r="D86" s="7">
        <v>242</v>
      </c>
      <c r="E86" s="7">
        <v>1034</v>
      </c>
    </row>
    <row r="87" spans="4:5" x14ac:dyDescent="0.35">
      <c r="D87" s="7">
        <v>242</v>
      </c>
      <c r="E87" s="7">
        <v>1036</v>
      </c>
    </row>
    <row r="88" spans="4:5" x14ac:dyDescent="0.35">
      <c r="D88" s="7">
        <v>247</v>
      </c>
      <c r="E88" s="7">
        <v>1040</v>
      </c>
    </row>
    <row r="89" spans="4:5" x14ac:dyDescent="0.35">
      <c r="D89" s="7">
        <v>247</v>
      </c>
      <c r="E89" s="7">
        <v>1040</v>
      </c>
    </row>
    <row r="90" spans="4:5" x14ac:dyDescent="0.35">
      <c r="D90" s="7">
        <v>247</v>
      </c>
      <c r="E90" s="7">
        <v>1053</v>
      </c>
    </row>
    <row r="91" spans="4:5" x14ac:dyDescent="0.35">
      <c r="D91" s="7">
        <v>250</v>
      </c>
      <c r="E91" s="7">
        <v>1053</v>
      </c>
    </row>
    <row r="92" spans="4:5" x14ac:dyDescent="0.35">
      <c r="D92" s="7">
        <v>250</v>
      </c>
      <c r="E92" s="7">
        <v>1060</v>
      </c>
    </row>
    <row r="93" spans="4:5" x14ac:dyDescent="0.35">
      <c r="D93" s="7">
        <v>250</v>
      </c>
      <c r="E93" s="7">
        <v>1064</v>
      </c>
    </row>
    <row r="94" spans="4:5" x14ac:dyDescent="0.35">
      <c r="D94" s="7">
        <v>250</v>
      </c>
      <c r="E94" s="7">
        <v>1066</v>
      </c>
    </row>
    <row r="95" spans="4:5" x14ac:dyDescent="0.35">
      <c r="D95" s="7">
        <v>250</v>
      </c>
      <c r="E95" s="7">
        <v>1080</v>
      </c>
    </row>
    <row r="96" spans="4:5" x14ac:dyDescent="0.35">
      <c r="D96" s="7">
        <v>252</v>
      </c>
      <c r="E96" s="7">
        <v>1092</v>
      </c>
    </row>
    <row r="97" spans="4:5" x14ac:dyDescent="0.35">
      <c r="D97" s="7">
        <v>252</v>
      </c>
      <c r="E97" s="7">
        <v>1102</v>
      </c>
    </row>
    <row r="98" spans="4:5" x14ac:dyDescent="0.35">
      <c r="D98" s="7">
        <v>255</v>
      </c>
      <c r="E98" s="7">
        <v>1110</v>
      </c>
    </row>
    <row r="99" spans="4:5" x14ac:dyDescent="0.35">
      <c r="D99" s="7">
        <v>255</v>
      </c>
      <c r="E99" s="7">
        <v>1116</v>
      </c>
    </row>
    <row r="100" spans="4:5" x14ac:dyDescent="0.35">
      <c r="D100" s="7">
        <v>256</v>
      </c>
      <c r="E100" s="7">
        <v>1118</v>
      </c>
    </row>
    <row r="101" spans="4:5" x14ac:dyDescent="0.35">
      <c r="D101" s="7">
        <v>256</v>
      </c>
      <c r="E101" s="7">
        <v>1125</v>
      </c>
    </row>
    <row r="102" spans="4:5" x14ac:dyDescent="0.35">
      <c r="D102" s="7">
        <v>260</v>
      </c>
      <c r="E102" s="7">
        <v>1125</v>
      </c>
    </row>
    <row r="103" spans="4:5" x14ac:dyDescent="0.35">
      <c r="D103" s="7">
        <v>270</v>
      </c>
      <c r="E103" s="7">
        <v>1134</v>
      </c>
    </row>
    <row r="104" spans="4:5" x14ac:dyDescent="0.35">
      <c r="D104" s="7">
        <v>270</v>
      </c>
      <c r="E104" s="7">
        <v>1147</v>
      </c>
    </row>
    <row r="105" spans="4:5" x14ac:dyDescent="0.35">
      <c r="D105" s="7">
        <v>273</v>
      </c>
      <c r="E105" s="7">
        <v>1150</v>
      </c>
    </row>
    <row r="106" spans="4:5" x14ac:dyDescent="0.35">
      <c r="D106" s="7">
        <v>273</v>
      </c>
      <c r="E106" s="7">
        <v>1170</v>
      </c>
    </row>
    <row r="107" spans="4:5" x14ac:dyDescent="0.35">
      <c r="D107" s="7">
        <v>273</v>
      </c>
      <c r="E107" s="7">
        <v>1173</v>
      </c>
    </row>
    <row r="108" spans="4:5" x14ac:dyDescent="0.35">
      <c r="D108" s="7">
        <v>273</v>
      </c>
      <c r="E108" s="7">
        <v>1222</v>
      </c>
    </row>
    <row r="109" spans="4:5" x14ac:dyDescent="0.35">
      <c r="D109" s="7">
        <v>275</v>
      </c>
      <c r="E109" s="7">
        <v>1240</v>
      </c>
    </row>
    <row r="110" spans="4:5" x14ac:dyDescent="0.35">
      <c r="D110" s="7">
        <v>276</v>
      </c>
      <c r="E110" s="7">
        <v>1240</v>
      </c>
    </row>
    <row r="111" spans="4:5" x14ac:dyDescent="0.35">
      <c r="D111" s="7">
        <v>276</v>
      </c>
      <c r="E111" s="7">
        <v>1260</v>
      </c>
    </row>
    <row r="112" spans="4:5" x14ac:dyDescent="0.35">
      <c r="D112" s="7">
        <v>280</v>
      </c>
      <c r="E112" s="7">
        <v>1300</v>
      </c>
    </row>
    <row r="113" spans="4:5" x14ac:dyDescent="0.35">
      <c r="D113" s="7">
        <v>285</v>
      </c>
      <c r="E113" s="7">
        <v>1316</v>
      </c>
    </row>
    <row r="114" spans="4:5" x14ac:dyDescent="0.35">
      <c r="D114" s="7">
        <v>286</v>
      </c>
      <c r="E114" s="7">
        <v>1326</v>
      </c>
    </row>
    <row r="115" spans="4:5" x14ac:dyDescent="0.35">
      <c r="D115" s="7">
        <v>286</v>
      </c>
      <c r="E115" s="7">
        <v>1330</v>
      </c>
    </row>
    <row r="116" spans="4:5" x14ac:dyDescent="0.35">
      <c r="D116" s="7">
        <v>286</v>
      </c>
      <c r="E116" s="7">
        <v>1350</v>
      </c>
    </row>
    <row r="117" spans="4:5" x14ac:dyDescent="0.35">
      <c r="D117" s="7">
        <v>286</v>
      </c>
      <c r="E117" s="7">
        <v>1350</v>
      </c>
    </row>
    <row r="118" spans="4:5" x14ac:dyDescent="0.35">
      <c r="D118" s="7">
        <v>286</v>
      </c>
      <c r="E118" s="7">
        <v>1360</v>
      </c>
    </row>
    <row r="119" spans="4:5" x14ac:dyDescent="0.35">
      <c r="D119" s="7">
        <v>288</v>
      </c>
      <c r="E119" s="7">
        <v>1394</v>
      </c>
    </row>
    <row r="120" spans="4:5" x14ac:dyDescent="0.35">
      <c r="D120" s="7">
        <v>288</v>
      </c>
      <c r="E120" s="7">
        <v>1530</v>
      </c>
    </row>
    <row r="121" spans="4:5" x14ac:dyDescent="0.35">
      <c r="D121" s="7">
        <v>299</v>
      </c>
      <c r="E121" s="7">
        <v>1665</v>
      </c>
    </row>
    <row r="122" spans="4:5" x14ac:dyDescent="0.35">
      <c r="D122" s="7">
        <v>299</v>
      </c>
      <c r="E122" s="7">
        <v>1680</v>
      </c>
    </row>
    <row r="123" spans="4:5" x14ac:dyDescent="0.35">
      <c r="D123" s="7">
        <v>299</v>
      </c>
      <c r="E123" s="7">
        <v>1720</v>
      </c>
    </row>
    <row r="124" spans="4:5" x14ac:dyDescent="0.35">
      <c r="D124" s="7">
        <v>300</v>
      </c>
      <c r="E124" s="7">
        <v>1786</v>
      </c>
    </row>
    <row r="125" spans="4:5" x14ac:dyDescent="0.35">
      <c r="D125" s="7">
        <v>300</v>
      </c>
      <c r="E125" s="7"/>
    </row>
    <row r="126" spans="4:5" x14ac:dyDescent="0.35">
      <c r="D126" s="7">
        <v>308</v>
      </c>
      <c r="E126" s="7"/>
    </row>
    <row r="127" spans="4:5" x14ac:dyDescent="0.35">
      <c r="D127" s="7">
        <v>312</v>
      </c>
      <c r="E127" s="7"/>
    </row>
    <row r="128" spans="4:5" x14ac:dyDescent="0.35">
      <c r="D128" s="7">
        <v>320</v>
      </c>
      <c r="E128" s="7"/>
    </row>
    <row r="129" spans="4:5" x14ac:dyDescent="0.35">
      <c r="D129" s="7">
        <v>323</v>
      </c>
      <c r="E129" s="7"/>
    </row>
    <row r="130" spans="4:5" x14ac:dyDescent="0.35">
      <c r="D130" s="7">
        <v>325</v>
      </c>
      <c r="E130" s="7"/>
    </row>
    <row r="131" spans="4:5" x14ac:dyDescent="0.35">
      <c r="D131" s="7">
        <v>330</v>
      </c>
      <c r="E131" s="7"/>
    </row>
    <row r="132" spans="4:5" x14ac:dyDescent="0.35">
      <c r="D132" s="7">
        <v>336</v>
      </c>
      <c r="E132" s="7"/>
    </row>
    <row r="133" spans="4:5" x14ac:dyDescent="0.35">
      <c r="D133" s="7">
        <v>352</v>
      </c>
      <c r="E133" s="7"/>
    </row>
    <row r="134" spans="4:5" x14ac:dyDescent="0.35">
      <c r="D134" s="7">
        <v>360</v>
      </c>
      <c r="E134" s="7"/>
    </row>
    <row r="135" spans="4:5" x14ac:dyDescent="0.35">
      <c r="D135" s="7">
        <v>360</v>
      </c>
      <c r="E135" s="7"/>
    </row>
    <row r="136" spans="4:5" x14ac:dyDescent="0.35">
      <c r="D136" s="7">
        <v>360</v>
      </c>
      <c r="E136" s="7"/>
    </row>
    <row r="137" spans="4:5" x14ac:dyDescent="0.35">
      <c r="D137" s="7">
        <v>364</v>
      </c>
      <c r="E137" s="7"/>
    </row>
    <row r="138" spans="4:5" x14ac:dyDescent="0.35">
      <c r="D138" s="7">
        <v>375</v>
      </c>
      <c r="E138" s="7"/>
    </row>
    <row r="139" spans="4:5" x14ac:dyDescent="0.35">
      <c r="D139" s="7">
        <v>378</v>
      </c>
      <c r="E139" s="7"/>
    </row>
    <row r="140" spans="4:5" x14ac:dyDescent="0.35">
      <c r="D140" s="7">
        <v>384</v>
      </c>
      <c r="E140" s="7"/>
    </row>
    <row r="141" spans="4:5" x14ac:dyDescent="0.35">
      <c r="D141" s="7">
        <v>384</v>
      </c>
      <c r="E141" s="7"/>
    </row>
    <row r="142" spans="4:5" x14ac:dyDescent="0.35">
      <c r="D142" s="7">
        <v>390</v>
      </c>
      <c r="E142" s="7"/>
    </row>
    <row r="143" spans="4:5" x14ac:dyDescent="0.35">
      <c r="D143" s="7">
        <v>391</v>
      </c>
      <c r="E143" s="7"/>
    </row>
    <row r="144" spans="4:5" x14ac:dyDescent="0.35">
      <c r="D144" s="7">
        <v>391</v>
      </c>
      <c r="E144" s="7"/>
    </row>
    <row r="145" spans="4:5" x14ac:dyDescent="0.35">
      <c r="D145" s="7">
        <v>392</v>
      </c>
      <c r="E145" s="7"/>
    </row>
    <row r="146" spans="4:5" x14ac:dyDescent="0.35">
      <c r="D146" s="7">
        <v>392</v>
      </c>
      <c r="E146" s="7"/>
    </row>
    <row r="147" spans="4:5" x14ac:dyDescent="0.35">
      <c r="D147" s="7">
        <v>405</v>
      </c>
      <c r="E147" s="7"/>
    </row>
    <row r="148" spans="4:5" x14ac:dyDescent="0.35">
      <c r="D148" s="7">
        <v>416</v>
      </c>
      <c r="E148" s="7"/>
    </row>
    <row r="149" spans="4:5" x14ac:dyDescent="0.35">
      <c r="D149" s="7">
        <v>420</v>
      </c>
      <c r="E149" s="7"/>
    </row>
    <row r="150" spans="4:5" x14ac:dyDescent="0.35">
      <c r="D150" s="7">
        <v>420</v>
      </c>
      <c r="E150" s="7"/>
    </row>
    <row r="151" spans="4:5" x14ac:dyDescent="0.35">
      <c r="D151" s="7">
        <v>435</v>
      </c>
      <c r="E151" s="7"/>
    </row>
    <row r="152" spans="4:5" x14ac:dyDescent="0.35">
      <c r="D152" s="7">
        <v>455</v>
      </c>
      <c r="E152" s="7"/>
    </row>
    <row r="153" spans="4:5" x14ac:dyDescent="0.35">
      <c r="D153" s="7">
        <v>459</v>
      </c>
      <c r="E153" s="7"/>
    </row>
    <row r="154" spans="4:5" x14ac:dyDescent="0.35">
      <c r="D154" s="7">
        <v>475</v>
      </c>
      <c r="E154" s="7"/>
    </row>
    <row r="155" spans="4:5" x14ac:dyDescent="0.35">
      <c r="D155" s="7">
        <v>480</v>
      </c>
      <c r="E155" s="7"/>
    </row>
    <row r="156" spans="4:5" x14ac:dyDescent="0.35">
      <c r="D156" s="7">
        <v>493</v>
      </c>
      <c r="E156" s="7"/>
    </row>
    <row r="157" spans="4:5" x14ac:dyDescent="0.35">
      <c r="D157" s="7">
        <v>544</v>
      </c>
      <c r="E157" s="7"/>
    </row>
    <row r="158" spans="4:5" x14ac:dyDescent="0.35">
      <c r="D158" s="7">
        <v>576</v>
      </c>
      <c r="E158" s="7"/>
    </row>
    <row r="159" spans="4:5" x14ac:dyDescent="0.35">
      <c r="D159" s="7">
        <v>578</v>
      </c>
      <c r="E159" s="7"/>
    </row>
    <row r="160" spans="4:5" x14ac:dyDescent="0.35">
      <c r="D160" s="7">
        <v>580</v>
      </c>
      <c r="E160" s="7"/>
    </row>
    <row r="161" spans="4:5" x14ac:dyDescent="0.35">
      <c r="D161" s="7">
        <v>672</v>
      </c>
      <c r="E161" s="7"/>
    </row>
    <row r="162" spans="4:5" x14ac:dyDescent="0.35">
      <c r="D162" s="7">
        <v>714</v>
      </c>
      <c r="E162" s="7"/>
    </row>
    <row r="163" spans="4:5" x14ac:dyDescent="0.35">
      <c r="D163" s="7">
        <v>714</v>
      </c>
      <c r="E163" s="7"/>
    </row>
    <row r="164" spans="4:5" x14ac:dyDescent="0.35">
      <c r="D164" s="7">
        <v>780</v>
      </c>
      <c r="E164" s="7"/>
    </row>
    <row r="165" spans="4:5" x14ac:dyDescent="0.35">
      <c r="D165" s="7">
        <v>798</v>
      </c>
      <c r="E165" s="7"/>
    </row>
    <row r="166" spans="4:5" x14ac:dyDescent="0.35">
      <c r="D166" s="7">
        <v>816</v>
      </c>
      <c r="E166" s="7"/>
    </row>
    <row r="167" spans="4:5" x14ac:dyDescent="0.35">
      <c r="D167" s="7">
        <v>825</v>
      </c>
      <c r="E167" s="7"/>
    </row>
    <row r="168" spans="4:5" x14ac:dyDescent="0.35">
      <c r="D168" s="7">
        <v>1012</v>
      </c>
      <c r="E168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baseColWidth="10" defaultRowHeight="14.5" x14ac:dyDescent="0.35"/>
  <cols>
    <col min="2" max="2" width="21.1796875" customWidth="1"/>
    <col min="3" max="3" width="23.6328125" customWidth="1"/>
    <col min="4" max="4" width="30.08984375" style="15" customWidth="1"/>
    <col min="5" max="5" width="18" customWidth="1"/>
    <col min="6" max="6" width="19.54296875" customWidth="1"/>
  </cols>
  <sheetData>
    <row r="1" spans="1:6" x14ac:dyDescent="0.35">
      <c r="A1" s="4" t="s">
        <v>29</v>
      </c>
      <c r="B1" s="15" t="s">
        <v>28</v>
      </c>
      <c r="D1" s="13"/>
      <c r="E1" s="33" t="s">
        <v>32</v>
      </c>
      <c r="F1" s="34" t="s">
        <v>33</v>
      </c>
    </row>
    <row r="2" spans="1:6" ht="16.5" x14ac:dyDescent="0.35">
      <c r="A2" s="4" t="s">
        <v>182</v>
      </c>
      <c r="B2" s="15" t="s">
        <v>183</v>
      </c>
      <c r="D2" s="13" t="s">
        <v>144</v>
      </c>
      <c r="E2" s="13" t="s">
        <v>34</v>
      </c>
      <c r="F2" s="13" t="s">
        <v>34</v>
      </c>
    </row>
    <row r="3" spans="1:6" x14ac:dyDescent="0.35">
      <c r="A3" s="4" t="s">
        <v>31</v>
      </c>
      <c r="B3" s="15" t="s">
        <v>67</v>
      </c>
      <c r="D3" s="14" t="s">
        <v>10</v>
      </c>
      <c r="E3" s="7">
        <v>3</v>
      </c>
      <c r="F3" s="7"/>
    </row>
    <row r="4" spans="1:6" x14ac:dyDescent="0.35">
      <c r="A4" s="4" t="s">
        <v>24</v>
      </c>
      <c r="B4" s="15" t="s">
        <v>25</v>
      </c>
      <c r="D4" s="14" t="s">
        <v>11</v>
      </c>
      <c r="E4" s="7">
        <v>11</v>
      </c>
      <c r="F4" s="7"/>
    </row>
    <row r="5" spans="1:6" x14ac:dyDescent="0.35">
      <c r="A5" s="4" t="s">
        <v>184</v>
      </c>
      <c r="B5" s="15" t="s">
        <v>185</v>
      </c>
      <c r="D5" s="14" t="s">
        <v>12</v>
      </c>
      <c r="E5" s="7">
        <v>45</v>
      </c>
      <c r="F5" s="7"/>
    </row>
    <row r="6" spans="1:6" x14ac:dyDescent="0.35">
      <c r="D6" s="14" t="s">
        <v>13</v>
      </c>
      <c r="E6" s="7">
        <v>34</v>
      </c>
      <c r="F6" s="7"/>
    </row>
    <row r="7" spans="1:6" x14ac:dyDescent="0.35">
      <c r="A7" s="6"/>
      <c r="B7" s="33" t="s">
        <v>32</v>
      </c>
      <c r="C7" s="34" t="s">
        <v>33</v>
      </c>
      <c r="D7" s="14" t="s">
        <v>14</v>
      </c>
      <c r="E7" s="7">
        <v>30</v>
      </c>
      <c r="F7" s="7"/>
    </row>
    <row r="8" spans="1:6" x14ac:dyDescent="0.35">
      <c r="A8" s="11" t="s">
        <v>160</v>
      </c>
      <c r="B8" s="7">
        <v>166</v>
      </c>
      <c r="C8" s="7">
        <v>122</v>
      </c>
      <c r="D8" s="14" t="s">
        <v>15</v>
      </c>
      <c r="E8" s="7">
        <v>7</v>
      </c>
      <c r="F8" s="7"/>
    </row>
    <row r="9" spans="1:6" x14ac:dyDescent="0.35">
      <c r="D9" s="14" t="s">
        <v>16</v>
      </c>
      <c r="E9" s="7">
        <v>14</v>
      </c>
      <c r="F9" s="7">
        <v>1</v>
      </c>
    </row>
    <row r="10" spans="1:6" x14ac:dyDescent="0.35">
      <c r="D10" s="14" t="s">
        <v>17</v>
      </c>
      <c r="E10" s="7">
        <v>5</v>
      </c>
      <c r="F10" s="7">
        <v>2</v>
      </c>
    </row>
    <row r="11" spans="1:6" x14ac:dyDescent="0.35">
      <c r="D11" s="14" t="s">
        <v>18</v>
      </c>
      <c r="E11" s="7">
        <v>5</v>
      </c>
      <c r="F11" s="7">
        <v>4</v>
      </c>
    </row>
    <row r="12" spans="1:6" x14ac:dyDescent="0.35">
      <c r="D12" s="14" t="s">
        <v>19</v>
      </c>
      <c r="E12" s="7">
        <v>1</v>
      </c>
      <c r="F12" s="7"/>
    </row>
    <row r="13" spans="1:6" x14ac:dyDescent="0.35">
      <c r="D13" s="14" t="s">
        <v>20</v>
      </c>
      <c r="E13" s="7">
        <v>3</v>
      </c>
      <c r="F13" s="7">
        <v>10</v>
      </c>
    </row>
    <row r="14" spans="1:6" x14ac:dyDescent="0.35">
      <c r="D14" s="14" t="s">
        <v>21</v>
      </c>
      <c r="E14" s="7"/>
      <c r="F14" s="7">
        <v>9</v>
      </c>
    </row>
    <row r="15" spans="1:6" x14ac:dyDescent="0.35">
      <c r="D15" s="14" t="s">
        <v>22</v>
      </c>
      <c r="E15" s="7">
        <v>1</v>
      </c>
      <c r="F15" s="7">
        <v>5</v>
      </c>
    </row>
    <row r="16" spans="1:6" x14ac:dyDescent="0.35">
      <c r="D16" s="14" t="s">
        <v>23</v>
      </c>
      <c r="E16" s="7">
        <v>2</v>
      </c>
      <c r="F16" s="7">
        <v>8</v>
      </c>
    </row>
    <row r="17" spans="4:6" x14ac:dyDescent="0.35">
      <c r="D17" s="14" t="s">
        <v>35</v>
      </c>
      <c r="E17" s="7">
        <v>2</v>
      </c>
      <c r="F17" s="7">
        <v>11</v>
      </c>
    </row>
    <row r="18" spans="4:6" x14ac:dyDescent="0.35">
      <c r="D18" s="14" t="s">
        <v>36</v>
      </c>
      <c r="E18" s="7">
        <v>2</v>
      </c>
      <c r="F18" s="7">
        <v>5</v>
      </c>
    </row>
    <row r="19" spans="4:6" x14ac:dyDescent="0.35">
      <c r="D19" s="14" t="s">
        <v>37</v>
      </c>
      <c r="E19" s="7"/>
      <c r="F19" s="7">
        <v>10</v>
      </c>
    </row>
    <row r="20" spans="4:6" x14ac:dyDescent="0.35">
      <c r="D20" s="14" t="s">
        <v>38</v>
      </c>
      <c r="E20" s="7"/>
      <c r="F20" s="7">
        <v>9</v>
      </c>
    </row>
    <row r="21" spans="4:6" x14ac:dyDescent="0.35">
      <c r="D21" s="14" t="s">
        <v>39</v>
      </c>
      <c r="E21" s="7"/>
      <c r="F21" s="7">
        <v>9</v>
      </c>
    </row>
    <row r="22" spans="4:6" x14ac:dyDescent="0.35">
      <c r="D22" s="14" t="s">
        <v>40</v>
      </c>
      <c r="E22" s="7">
        <v>1</v>
      </c>
      <c r="F22" s="7">
        <v>4</v>
      </c>
    </row>
    <row r="23" spans="4:6" x14ac:dyDescent="0.35">
      <c r="D23" s="14" t="s">
        <v>41</v>
      </c>
      <c r="E23" s="7"/>
      <c r="F23" s="7">
        <v>7</v>
      </c>
    </row>
    <row r="24" spans="4:6" x14ac:dyDescent="0.35">
      <c r="D24" s="14" t="s">
        <v>42</v>
      </c>
      <c r="E24" s="7"/>
      <c r="F24" s="7">
        <v>9</v>
      </c>
    </row>
    <row r="25" spans="4:6" x14ac:dyDescent="0.35">
      <c r="D25" s="14" t="s">
        <v>43</v>
      </c>
      <c r="E25" s="7"/>
      <c r="F25" s="7">
        <v>2</v>
      </c>
    </row>
    <row r="26" spans="4:6" x14ac:dyDescent="0.35">
      <c r="D26" s="14" t="s">
        <v>44</v>
      </c>
      <c r="E26" s="7"/>
      <c r="F26" s="7">
        <v>3</v>
      </c>
    </row>
    <row r="27" spans="4:6" x14ac:dyDescent="0.35">
      <c r="D27" s="14" t="s">
        <v>45</v>
      </c>
      <c r="E27" s="7"/>
      <c r="F27" s="7">
        <v>2</v>
      </c>
    </row>
    <row r="28" spans="4:6" x14ac:dyDescent="0.35">
      <c r="D28" s="14" t="s">
        <v>46</v>
      </c>
      <c r="E28" s="7"/>
      <c r="F28" s="7">
        <v>5</v>
      </c>
    </row>
    <row r="29" spans="4:6" x14ac:dyDescent="0.35">
      <c r="D29" s="14" t="s">
        <v>47</v>
      </c>
      <c r="E29" s="7"/>
      <c r="F29" s="7">
        <v>2</v>
      </c>
    </row>
    <row r="30" spans="4:6" x14ac:dyDescent="0.35">
      <c r="D30" s="14" t="s">
        <v>48</v>
      </c>
      <c r="E30" s="7"/>
      <c r="F30" s="7"/>
    </row>
    <row r="31" spans="4:6" x14ac:dyDescent="0.35">
      <c r="D31" s="14" t="s">
        <v>49</v>
      </c>
      <c r="E31" s="7"/>
      <c r="F31" s="7"/>
    </row>
    <row r="32" spans="4:6" x14ac:dyDescent="0.35">
      <c r="D32" s="14" t="s">
        <v>50</v>
      </c>
      <c r="E32" s="7"/>
      <c r="F32" s="7">
        <v>1</v>
      </c>
    </row>
    <row r="33" spans="4:6" x14ac:dyDescent="0.35">
      <c r="D33" s="14" t="s">
        <v>51</v>
      </c>
      <c r="E33" s="7"/>
      <c r="F33" s="7"/>
    </row>
    <row r="34" spans="4:6" x14ac:dyDescent="0.35">
      <c r="D34" s="14" t="s">
        <v>52</v>
      </c>
      <c r="E34" s="7"/>
      <c r="F34" s="7"/>
    </row>
    <row r="35" spans="4:6" x14ac:dyDescent="0.35">
      <c r="D35" s="14" t="s">
        <v>53</v>
      </c>
      <c r="E35" s="7"/>
      <c r="F35" s="7">
        <v>2</v>
      </c>
    </row>
    <row r="36" spans="4:6" x14ac:dyDescent="0.35">
      <c r="D36" s="14" t="s">
        <v>54</v>
      </c>
      <c r="E36" s="7"/>
      <c r="F36" s="7">
        <v>1</v>
      </c>
    </row>
    <row r="37" spans="4:6" x14ac:dyDescent="0.35">
      <c r="D37" s="14" t="s">
        <v>55</v>
      </c>
      <c r="E37" s="7"/>
      <c r="F37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baseColWidth="10" defaultRowHeight="14.5" x14ac:dyDescent="0.35"/>
  <cols>
    <col min="1" max="1" width="34.453125" customWidth="1"/>
    <col min="2" max="2" width="19.90625" customWidth="1"/>
    <col min="3" max="3" width="20.7265625" customWidth="1"/>
    <col min="4" max="4" width="24.6328125" customWidth="1"/>
    <col min="5" max="5" width="18.90625" customWidth="1"/>
    <col min="6" max="6" width="18.81640625" customWidth="1"/>
  </cols>
  <sheetData>
    <row r="1" spans="1:3" x14ac:dyDescent="0.35">
      <c r="A1" s="4" t="s">
        <v>29</v>
      </c>
      <c r="B1" s="15" t="s">
        <v>28</v>
      </c>
    </row>
    <row r="2" spans="1:3" x14ac:dyDescent="0.35">
      <c r="A2" s="4" t="s">
        <v>182</v>
      </c>
      <c r="B2" s="15" t="s">
        <v>183</v>
      </c>
    </row>
    <row r="3" spans="1:3" x14ac:dyDescent="0.35">
      <c r="A3" s="4" t="s">
        <v>31</v>
      </c>
      <c r="B3" s="15" t="s">
        <v>67</v>
      </c>
    </row>
    <row r="4" spans="1:3" x14ac:dyDescent="0.35">
      <c r="A4" s="4" t="s">
        <v>24</v>
      </c>
      <c r="B4" s="15" t="s">
        <v>25</v>
      </c>
    </row>
    <row r="5" spans="1:3" x14ac:dyDescent="0.35">
      <c r="A5" s="4" t="s">
        <v>184</v>
      </c>
      <c r="B5" s="15" t="s">
        <v>185</v>
      </c>
    </row>
    <row r="7" spans="1:3" x14ac:dyDescent="0.35">
      <c r="B7" s="33" t="s">
        <v>32</v>
      </c>
      <c r="C7" s="34" t="s">
        <v>33</v>
      </c>
    </row>
    <row r="8" spans="1:3" x14ac:dyDescent="0.35">
      <c r="A8" s="11" t="s">
        <v>160</v>
      </c>
      <c r="B8" s="7">
        <v>166</v>
      </c>
      <c r="C8" s="7">
        <v>122</v>
      </c>
    </row>
    <row r="10" spans="1:3" x14ac:dyDescent="0.35">
      <c r="A10" s="13"/>
      <c r="B10" s="33" t="s">
        <v>32</v>
      </c>
      <c r="C10" s="34" t="s">
        <v>33</v>
      </c>
    </row>
    <row r="11" spans="1:3" ht="16.5" x14ac:dyDescent="0.35">
      <c r="A11" s="23" t="s">
        <v>144</v>
      </c>
      <c r="B11" s="13" t="s">
        <v>71</v>
      </c>
      <c r="C11" s="13" t="s">
        <v>71</v>
      </c>
    </row>
    <row r="12" spans="1:3" x14ac:dyDescent="0.35">
      <c r="A12" s="16" t="s">
        <v>69</v>
      </c>
      <c r="B12" s="1">
        <v>1</v>
      </c>
      <c r="C12" s="1">
        <v>87</v>
      </c>
    </row>
    <row r="13" spans="1:3" x14ac:dyDescent="0.35">
      <c r="A13" s="16" t="s">
        <v>70</v>
      </c>
      <c r="B13" s="1">
        <v>99</v>
      </c>
      <c r="C13" s="1">
        <v>13</v>
      </c>
    </row>
    <row r="15" spans="1:3" x14ac:dyDescent="0.35">
      <c r="A15" s="4" t="s">
        <v>101</v>
      </c>
      <c r="B15" s="16" t="s">
        <v>72</v>
      </c>
      <c r="C15" s="1" t="s">
        <v>201</v>
      </c>
    </row>
    <row r="16" spans="1:3" x14ac:dyDescent="0.35">
      <c r="B16" s="16" t="s">
        <v>73</v>
      </c>
      <c r="C16" s="12" t="s">
        <v>74</v>
      </c>
    </row>
    <row r="17" spans="2:3" x14ac:dyDescent="0.35">
      <c r="B17" s="16" t="s">
        <v>59</v>
      </c>
      <c r="C17" s="1" t="s">
        <v>75</v>
      </c>
    </row>
    <row r="18" spans="2:3" x14ac:dyDescent="0.35">
      <c r="B18" s="16" t="s">
        <v>63</v>
      </c>
      <c r="C18" s="1" t="s">
        <v>64</v>
      </c>
    </row>
    <row r="19" spans="2:3" x14ac:dyDescent="0.35">
      <c r="B19" s="16" t="s">
        <v>76</v>
      </c>
      <c r="C19" s="1" t="s">
        <v>77</v>
      </c>
    </row>
    <row r="20" spans="2:3" x14ac:dyDescent="0.35">
      <c r="B20" s="16" t="s">
        <v>78</v>
      </c>
      <c r="C20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/>
  </sheetViews>
  <sheetFormatPr baseColWidth="10" defaultRowHeight="14.5" x14ac:dyDescent="0.35"/>
  <cols>
    <col min="1" max="1" width="37.08984375" customWidth="1"/>
  </cols>
  <sheetData>
    <row r="1" spans="1:21" x14ac:dyDescent="0.35">
      <c r="A1" s="4" t="s">
        <v>94</v>
      </c>
      <c r="B1" t="s">
        <v>93</v>
      </c>
      <c r="C1" t="s">
        <v>93</v>
      </c>
      <c r="E1" t="s">
        <v>93</v>
      </c>
      <c r="F1" t="s">
        <v>93</v>
      </c>
      <c r="H1" t="s">
        <v>93</v>
      </c>
      <c r="I1" t="s">
        <v>93</v>
      </c>
      <c r="K1" t="s">
        <v>93</v>
      </c>
      <c r="L1" t="s">
        <v>93</v>
      </c>
      <c r="N1" t="s">
        <v>93</v>
      </c>
      <c r="O1" t="s">
        <v>93</v>
      </c>
      <c r="Q1" t="s">
        <v>93</v>
      </c>
      <c r="R1" t="s">
        <v>93</v>
      </c>
      <c r="T1" t="s">
        <v>93</v>
      </c>
      <c r="U1" t="s">
        <v>93</v>
      </c>
    </row>
    <row r="2" spans="1:21" x14ac:dyDescent="0.35">
      <c r="A2" s="4" t="s">
        <v>182</v>
      </c>
      <c r="B2" s="15" t="s">
        <v>183</v>
      </c>
      <c r="C2" s="15" t="s">
        <v>183</v>
      </c>
      <c r="E2" s="15" t="s">
        <v>183</v>
      </c>
      <c r="F2" s="15" t="s">
        <v>183</v>
      </c>
      <c r="H2" s="15" t="s">
        <v>183</v>
      </c>
      <c r="I2" s="15" t="s">
        <v>183</v>
      </c>
      <c r="K2" s="15" t="s">
        <v>183</v>
      </c>
      <c r="L2" s="15" t="s">
        <v>183</v>
      </c>
      <c r="N2" s="15" t="s">
        <v>183</v>
      </c>
      <c r="O2" s="15" t="s">
        <v>183</v>
      </c>
      <c r="Q2" s="15" t="s">
        <v>183</v>
      </c>
      <c r="R2" s="15" t="s">
        <v>183</v>
      </c>
      <c r="T2" s="15" t="s">
        <v>183</v>
      </c>
      <c r="U2" s="15" t="s">
        <v>183</v>
      </c>
    </row>
    <row r="3" spans="1:21" x14ac:dyDescent="0.35">
      <c r="A3" s="4" t="s">
        <v>31</v>
      </c>
      <c r="B3" s="15" t="s">
        <v>88</v>
      </c>
      <c r="C3" s="15" t="s">
        <v>88</v>
      </c>
      <c r="D3" s="15"/>
      <c r="E3" s="15" t="s">
        <v>89</v>
      </c>
      <c r="F3" s="15" t="s">
        <v>89</v>
      </c>
      <c r="G3" s="15"/>
      <c r="H3" s="15" t="s">
        <v>91</v>
      </c>
      <c r="I3" s="15" t="s">
        <v>91</v>
      </c>
      <c r="J3" s="15"/>
      <c r="K3" s="15" t="s">
        <v>92</v>
      </c>
      <c r="L3" s="15" t="s">
        <v>92</v>
      </c>
      <c r="M3" s="15"/>
      <c r="N3" s="15" t="s">
        <v>89</v>
      </c>
      <c r="O3" s="15" t="s">
        <v>89</v>
      </c>
      <c r="P3" s="15"/>
      <c r="Q3" s="15" t="s">
        <v>90</v>
      </c>
      <c r="R3" s="15" t="s">
        <v>90</v>
      </c>
      <c r="T3" s="15" t="s">
        <v>98</v>
      </c>
      <c r="U3" s="15" t="s">
        <v>98</v>
      </c>
    </row>
    <row r="4" spans="1:21" x14ac:dyDescent="0.35">
      <c r="A4" s="4" t="s">
        <v>24</v>
      </c>
      <c r="B4" s="15" t="s">
        <v>82</v>
      </c>
      <c r="C4" s="15" t="s">
        <v>82</v>
      </c>
      <c r="D4" s="15"/>
      <c r="E4" s="15" t="s">
        <v>83</v>
      </c>
      <c r="F4" s="15" t="s">
        <v>83</v>
      </c>
      <c r="G4" s="15"/>
      <c r="H4" s="15" t="s">
        <v>84</v>
      </c>
      <c r="I4" s="15" t="s">
        <v>84</v>
      </c>
      <c r="J4" s="15"/>
      <c r="K4" s="15" t="s">
        <v>85</v>
      </c>
      <c r="L4" s="15" t="s">
        <v>85</v>
      </c>
      <c r="M4" s="15"/>
      <c r="N4" s="15" t="s">
        <v>86</v>
      </c>
      <c r="O4" s="15" t="s">
        <v>86</v>
      </c>
      <c r="P4" s="15"/>
      <c r="Q4" s="15" t="s">
        <v>79</v>
      </c>
      <c r="R4" s="15" t="s">
        <v>79</v>
      </c>
      <c r="T4" s="15" t="s">
        <v>95</v>
      </c>
      <c r="U4" s="15" t="s">
        <v>95</v>
      </c>
    </row>
    <row r="5" spans="1:21" x14ac:dyDescent="0.35">
      <c r="A5" s="4" t="s">
        <v>184</v>
      </c>
      <c r="B5" s="15" t="s">
        <v>185</v>
      </c>
      <c r="C5" s="15" t="s">
        <v>185</v>
      </c>
      <c r="E5" s="15" t="s">
        <v>185</v>
      </c>
      <c r="F5" s="15" t="s">
        <v>185</v>
      </c>
      <c r="H5" s="15" t="s">
        <v>185</v>
      </c>
      <c r="I5" s="15" t="s">
        <v>185</v>
      </c>
      <c r="K5" s="15" t="s">
        <v>185</v>
      </c>
      <c r="L5" s="15" t="s">
        <v>185</v>
      </c>
      <c r="N5" s="15" t="s">
        <v>185</v>
      </c>
      <c r="O5" s="15" t="s">
        <v>185</v>
      </c>
      <c r="Q5" s="15" t="s">
        <v>185</v>
      </c>
      <c r="R5" s="15" t="s">
        <v>185</v>
      </c>
      <c r="T5" s="15" t="s">
        <v>185</v>
      </c>
      <c r="U5" s="15" t="s">
        <v>185</v>
      </c>
    </row>
    <row r="7" spans="1:21" ht="16.5" x14ac:dyDescent="0.35">
      <c r="A7" s="4" t="s">
        <v>145</v>
      </c>
      <c r="B7" s="31" t="s">
        <v>69</v>
      </c>
      <c r="C7" s="30" t="s">
        <v>70</v>
      </c>
      <c r="D7" s="17"/>
      <c r="E7" s="31" t="s">
        <v>69</v>
      </c>
      <c r="F7" s="30" t="s">
        <v>70</v>
      </c>
      <c r="G7" s="17"/>
      <c r="H7" s="31" t="s">
        <v>69</v>
      </c>
      <c r="I7" s="30" t="s">
        <v>70</v>
      </c>
      <c r="J7" s="17"/>
      <c r="K7" s="31" t="s">
        <v>69</v>
      </c>
      <c r="L7" s="30" t="s">
        <v>70</v>
      </c>
      <c r="M7" s="17"/>
      <c r="N7" s="31" t="s">
        <v>69</v>
      </c>
      <c r="O7" s="30" t="s">
        <v>70</v>
      </c>
      <c r="P7" s="17"/>
      <c r="Q7" s="31" t="s">
        <v>69</v>
      </c>
      <c r="R7" s="30" t="s">
        <v>70</v>
      </c>
      <c r="T7" s="31" t="s">
        <v>69</v>
      </c>
      <c r="U7" s="30" t="s">
        <v>70</v>
      </c>
    </row>
    <row r="8" spans="1:21" x14ac:dyDescent="0.35">
      <c r="A8" s="4" t="s">
        <v>87</v>
      </c>
      <c r="B8" s="1">
        <v>0</v>
      </c>
      <c r="C8" s="1">
        <v>3</v>
      </c>
      <c r="D8" s="1"/>
      <c r="E8" s="1">
        <v>1</v>
      </c>
      <c r="F8" s="1">
        <v>4</v>
      </c>
      <c r="G8" s="1"/>
      <c r="H8" s="1">
        <v>0</v>
      </c>
      <c r="I8" s="1">
        <v>1</v>
      </c>
      <c r="J8" s="1"/>
      <c r="K8" s="1">
        <v>0</v>
      </c>
      <c r="L8" s="1">
        <v>2</v>
      </c>
      <c r="M8" s="1"/>
      <c r="N8" s="1">
        <v>4</v>
      </c>
      <c r="O8" s="1">
        <v>2</v>
      </c>
      <c r="P8" s="1"/>
      <c r="Q8" s="1">
        <v>0</v>
      </c>
      <c r="R8" s="1">
        <v>4</v>
      </c>
      <c r="T8" s="7">
        <v>0</v>
      </c>
      <c r="U8" s="7">
        <v>3</v>
      </c>
    </row>
    <row r="9" spans="1:21" x14ac:dyDescent="0.35">
      <c r="A9" s="4" t="s">
        <v>87</v>
      </c>
      <c r="B9" s="1">
        <v>0</v>
      </c>
      <c r="C9" s="1">
        <v>0</v>
      </c>
      <c r="D9" s="1"/>
      <c r="E9" s="1">
        <v>1</v>
      </c>
      <c r="F9" s="1">
        <v>1</v>
      </c>
      <c r="G9" s="1"/>
      <c r="H9" s="1">
        <v>1</v>
      </c>
      <c r="I9" s="1">
        <v>4</v>
      </c>
      <c r="J9" s="1"/>
      <c r="K9" s="1">
        <v>4</v>
      </c>
      <c r="L9" s="1">
        <v>4</v>
      </c>
      <c r="M9" s="1"/>
      <c r="N9" s="1">
        <v>0</v>
      </c>
      <c r="O9" s="1">
        <v>0</v>
      </c>
      <c r="P9" s="1"/>
      <c r="Q9" s="1">
        <v>0</v>
      </c>
      <c r="R9" s="1">
        <v>3</v>
      </c>
      <c r="T9" s="7">
        <v>0</v>
      </c>
      <c r="U9" s="7">
        <v>0</v>
      </c>
    </row>
    <row r="10" spans="1:21" x14ac:dyDescent="0.35">
      <c r="A10" s="4" t="s">
        <v>87</v>
      </c>
      <c r="B10" s="1">
        <v>0</v>
      </c>
      <c r="C10" s="1">
        <v>0</v>
      </c>
      <c r="D10" s="1"/>
      <c r="E10" s="1">
        <v>0</v>
      </c>
      <c r="F10" s="1">
        <v>4</v>
      </c>
      <c r="G10" s="1"/>
      <c r="H10" s="1">
        <v>0</v>
      </c>
      <c r="I10" s="1">
        <v>3</v>
      </c>
      <c r="J10" s="1"/>
      <c r="K10" s="1">
        <v>4</v>
      </c>
      <c r="L10" s="1">
        <v>4</v>
      </c>
      <c r="M10" s="1"/>
      <c r="N10" s="1">
        <v>1</v>
      </c>
      <c r="O10" s="1">
        <v>4</v>
      </c>
      <c r="P10" s="1"/>
      <c r="Q10" s="1">
        <v>0</v>
      </c>
      <c r="R10" s="1">
        <v>4</v>
      </c>
      <c r="T10" s="7">
        <v>0</v>
      </c>
      <c r="U10" s="7">
        <v>0</v>
      </c>
    </row>
    <row r="11" spans="1:21" x14ac:dyDescent="0.35">
      <c r="A11" s="4" t="s">
        <v>87</v>
      </c>
      <c r="B11" s="1">
        <v>0</v>
      </c>
      <c r="C11" s="1">
        <v>1</v>
      </c>
      <c r="D11" s="1"/>
      <c r="E11" s="1">
        <v>0</v>
      </c>
      <c r="F11" s="1">
        <v>3</v>
      </c>
      <c r="G11" s="1"/>
      <c r="H11" s="1">
        <v>0</v>
      </c>
      <c r="I11" s="1">
        <v>2</v>
      </c>
      <c r="J11" s="1"/>
      <c r="K11" s="1">
        <v>0</v>
      </c>
      <c r="L11" s="1">
        <v>0</v>
      </c>
      <c r="M11" s="1"/>
      <c r="N11" s="1">
        <v>2</v>
      </c>
      <c r="O11" s="1">
        <v>3</v>
      </c>
      <c r="P11" s="1"/>
      <c r="Q11" s="1">
        <v>1</v>
      </c>
      <c r="R11" s="1">
        <v>3</v>
      </c>
      <c r="T11" s="7">
        <v>0</v>
      </c>
      <c r="U11" s="7">
        <v>1</v>
      </c>
    </row>
    <row r="12" spans="1:21" x14ac:dyDescent="0.35">
      <c r="A12" s="4" t="s">
        <v>87</v>
      </c>
      <c r="B12" s="1">
        <v>0</v>
      </c>
      <c r="C12" s="1">
        <v>1</v>
      </c>
      <c r="D12" s="1"/>
      <c r="E12" s="1">
        <v>0</v>
      </c>
      <c r="F12" s="1">
        <v>2</v>
      </c>
      <c r="G12" s="1"/>
      <c r="H12" s="1">
        <v>0</v>
      </c>
      <c r="I12" s="1">
        <v>0</v>
      </c>
      <c r="J12" s="1"/>
      <c r="K12" s="1">
        <v>0</v>
      </c>
      <c r="L12" s="1">
        <v>2</v>
      </c>
      <c r="M12" s="1"/>
      <c r="N12" s="1">
        <v>4</v>
      </c>
      <c r="O12" s="1">
        <v>4</v>
      </c>
      <c r="P12" s="1"/>
      <c r="Q12" s="1">
        <v>0</v>
      </c>
      <c r="R12" s="1">
        <v>4</v>
      </c>
      <c r="T12" s="7">
        <v>0</v>
      </c>
      <c r="U12" s="7">
        <v>1</v>
      </c>
    </row>
    <row r="13" spans="1:21" x14ac:dyDescent="0.35">
      <c r="A13" s="4" t="s">
        <v>87</v>
      </c>
      <c r="B13" s="1">
        <v>1</v>
      </c>
      <c r="C13" s="1">
        <v>1</v>
      </c>
      <c r="D13" s="1"/>
      <c r="E13" s="1">
        <v>0</v>
      </c>
      <c r="F13" s="1">
        <v>3</v>
      </c>
      <c r="G13" s="1"/>
      <c r="H13" s="1">
        <v>0</v>
      </c>
      <c r="I13" s="1">
        <v>4</v>
      </c>
      <c r="J13" s="1"/>
      <c r="K13" s="1">
        <v>0</v>
      </c>
      <c r="L13" s="1">
        <v>1</v>
      </c>
      <c r="M13" s="1"/>
      <c r="N13" s="1">
        <v>1</v>
      </c>
      <c r="O13" s="1">
        <v>2</v>
      </c>
      <c r="P13" s="1"/>
      <c r="Q13" s="1">
        <v>0</v>
      </c>
      <c r="R13" s="1">
        <v>4</v>
      </c>
      <c r="T13" s="7">
        <v>1</v>
      </c>
      <c r="U13" s="7">
        <v>1</v>
      </c>
    </row>
    <row r="14" spans="1:21" x14ac:dyDescent="0.35">
      <c r="A14" s="4" t="s">
        <v>87</v>
      </c>
      <c r="B14" s="1">
        <v>0</v>
      </c>
      <c r="C14" s="1">
        <v>2</v>
      </c>
      <c r="D14" s="1"/>
      <c r="E14" s="1">
        <v>0</v>
      </c>
      <c r="F14" s="1">
        <v>4</v>
      </c>
      <c r="G14" s="1"/>
      <c r="H14" s="1">
        <v>0</v>
      </c>
      <c r="I14" s="1">
        <v>0</v>
      </c>
      <c r="J14" s="1"/>
      <c r="K14" s="1">
        <v>0</v>
      </c>
      <c r="L14" s="1">
        <v>0</v>
      </c>
      <c r="M14" s="1"/>
      <c r="N14" s="1">
        <v>0</v>
      </c>
      <c r="O14" s="1">
        <v>3</v>
      </c>
      <c r="P14" s="1"/>
      <c r="Q14" s="1">
        <v>0</v>
      </c>
      <c r="R14" s="1">
        <v>3</v>
      </c>
      <c r="T14" s="7">
        <v>0</v>
      </c>
      <c r="U14" s="7">
        <v>2</v>
      </c>
    </row>
    <row r="15" spans="1:21" x14ac:dyDescent="0.35">
      <c r="A15" s="4" t="s">
        <v>87</v>
      </c>
      <c r="B15" s="1">
        <v>0</v>
      </c>
      <c r="C15" s="1">
        <v>0</v>
      </c>
      <c r="D15" s="1"/>
      <c r="E15" s="1">
        <v>2</v>
      </c>
      <c r="F15" s="1">
        <v>0</v>
      </c>
      <c r="G15" s="1"/>
      <c r="H15" s="1">
        <v>0</v>
      </c>
      <c r="I15" s="1">
        <v>3</v>
      </c>
      <c r="J15" s="1"/>
      <c r="K15" s="1">
        <v>0</v>
      </c>
      <c r="L15" s="1">
        <v>2</v>
      </c>
      <c r="M15" s="1"/>
      <c r="N15" s="1">
        <v>0</v>
      </c>
      <c r="O15" s="1">
        <v>2</v>
      </c>
      <c r="P15" s="1"/>
      <c r="Q15" s="1"/>
      <c r="R15" s="1"/>
      <c r="T15" s="7">
        <v>0</v>
      </c>
      <c r="U15" s="7">
        <v>0</v>
      </c>
    </row>
    <row r="16" spans="1:21" x14ac:dyDescent="0.35">
      <c r="A16" s="4" t="s">
        <v>87</v>
      </c>
      <c r="B16" s="1">
        <v>4</v>
      </c>
      <c r="C16" s="1">
        <v>0</v>
      </c>
      <c r="D16" s="1"/>
      <c r="E16" s="1">
        <v>0</v>
      </c>
      <c r="F16" s="1">
        <v>2</v>
      </c>
      <c r="G16" s="1"/>
      <c r="H16" s="1">
        <v>0</v>
      </c>
      <c r="I16" s="1">
        <v>4</v>
      </c>
      <c r="J16" s="1"/>
      <c r="K16" s="1">
        <v>0</v>
      </c>
      <c r="L16" s="1">
        <v>3</v>
      </c>
      <c r="M16" s="1"/>
      <c r="N16" s="1">
        <v>3</v>
      </c>
      <c r="O16" s="1">
        <v>4</v>
      </c>
      <c r="P16" s="1"/>
      <c r="Q16" s="1"/>
      <c r="R16" s="1"/>
      <c r="T16" s="7">
        <v>4</v>
      </c>
      <c r="U16" s="7">
        <v>0</v>
      </c>
    </row>
    <row r="17" spans="1:21" x14ac:dyDescent="0.35">
      <c r="A17" s="4" t="s">
        <v>87</v>
      </c>
      <c r="B17" s="1">
        <v>0</v>
      </c>
      <c r="C17" s="1">
        <v>0</v>
      </c>
      <c r="D17" s="1"/>
      <c r="E17" s="1">
        <v>1</v>
      </c>
      <c r="F17" s="1">
        <v>0</v>
      </c>
      <c r="G17" s="1"/>
      <c r="H17" s="1">
        <v>4</v>
      </c>
      <c r="I17" s="1">
        <v>4</v>
      </c>
      <c r="J17" s="1"/>
      <c r="K17" s="1">
        <v>1</v>
      </c>
      <c r="L17" s="1">
        <v>4</v>
      </c>
      <c r="M17" s="1"/>
      <c r="N17" s="1">
        <v>0</v>
      </c>
      <c r="O17" s="1">
        <v>3</v>
      </c>
      <c r="P17" s="1"/>
      <c r="Q17" s="1"/>
      <c r="R17" s="1"/>
      <c r="T17" s="7">
        <v>0</v>
      </c>
      <c r="U17" s="7">
        <v>0</v>
      </c>
    </row>
    <row r="18" spans="1:21" x14ac:dyDescent="0.35">
      <c r="A18" s="4" t="s">
        <v>87</v>
      </c>
      <c r="B18" s="1">
        <v>0</v>
      </c>
      <c r="C18" s="1">
        <v>1</v>
      </c>
      <c r="D18" s="1"/>
      <c r="E18" s="1"/>
      <c r="F18" s="1">
        <v>2</v>
      </c>
      <c r="G18" s="1"/>
      <c r="H18" s="1">
        <v>0</v>
      </c>
      <c r="I18" s="1">
        <v>1</v>
      </c>
      <c r="J18" s="1"/>
      <c r="K18" s="1">
        <v>0</v>
      </c>
      <c r="L18" s="1">
        <v>4</v>
      </c>
      <c r="M18" s="1"/>
      <c r="N18" s="1">
        <v>3</v>
      </c>
      <c r="O18" s="1">
        <v>4</v>
      </c>
      <c r="P18" s="1"/>
      <c r="Q18" s="1"/>
      <c r="R18" s="1"/>
      <c r="T18" s="7">
        <v>0</v>
      </c>
      <c r="U18" s="7">
        <v>1</v>
      </c>
    </row>
    <row r="19" spans="1:21" x14ac:dyDescent="0.35">
      <c r="A19" s="4" t="s">
        <v>87</v>
      </c>
      <c r="B19" s="1">
        <v>0</v>
      </c>
      <c r="C19" s="1">
        <v>1</v>
      </c>
      <c r="D19" s="1"/>
      <c r="E19" s="1"/>
      <c r="F19" s="1">
        <v>4</v>
      </c>
      <c r="G19" s="1"/>
      <c r="H19" s="1"/>
      <c r="I19" s="1">
        <v>4</v>
      </c>
      <c r="J19" s="1"/>
      <c r="K19" s="1">
        <v>2</v>
      </c>
      <c r="L19" s="1">
        <v>0</v>
      </c>
      <c r="M19" s="1"/>
      <c r="N19" s="1">
        <v>0</v>
      </c>
      <c r="O19" s="1">
        <v>4</v>
      </c>
      <c r="P19" s="1"/>
      <c r="Q19" s="1"/>
      <c r="R19" s="1"/>
      <c r="T19" s="7">
        <v>0</v>
      </c>
      <c r="U19" s="7">
        <v>1</v>
      </c>
    </row>
    <row r="20" spans="1:21" x14ac:dyDescent="0.35">
      <c r="A20" s="4" t="s">
        <v>87</v>
      </c>
      <c r="B20" s="1">
        <v>0</v>
      </c>
      <c r="C20" s="1">
        <v>1</v>
      </c>
      <c r="D20" s="1"/>
      <c r="E20" s="1"/>
      <c r="F20" s="1">
        <v>4</v>
      </c>
      <c r="G20" s="1"/>
      <c r="H20" s="1"/>
      <c r="I20" s="1">
        <v>4</v>
      </c>
      <c r="J20" s="1"/>
      <c r="K20" s="1">
        <v>0</v>
      </c>
      <c r="L20" s="1">
        <v>0</v>
      </c>
      <c r="M20" s="1"/>
      <c r="N20" s="1">
        <v>0</v>
      </c>
      <c r="O20" s="1">
        <v>4</v>
      </c>
      <c r="P20" s="1"/>
      <c r="Q20" s="1"/>
      <c r="R20" s="1"/>
      <c r="T20" s="7">
        <v>0</v>
      </c>
      <c r="U20" s="7">
        <v>1</v>
      </c>
    </row>
    <row r="21" spans="1:21" x14ac:dyDescent="0.35">
      <c r="A21" s="4" t="s">
        <v>87</v>
      </c>
      <c r="B21" s="1">
        <v>0</v>
      </c>
      <c r="C21" s="1">
        <v>3</v>
      </c>
      <c r="D21" s="1"/>
      <c r="E21" s="1"/>
      <c r="F21" s="1">
        <v>3</v>
      </c>
      <c r="G21" s="1"/>
      <c r="H21" s="1"/>
      <c r="I21" s="1">
        <v>4</v>
      </c>
      <c r="J21" s="1"/>
      <c r="K21" s="1">
        <v>2</v>
      </c>
      <c r="L21" s="1">
        <v>3</v>
      </c>
      <c r="M21" s="1"/>
      <c r="N21" s="1">
        <v>0</v>
      </c>
      <c r="O21" s="1">
        <v>4</v>
      </c>
      <c r="P21" s="1"/>
      <c r="Q21" s="1"/>
      <c r="R21" s="1"/>
      <c r="T21" s="7">
        <v>0</v>
      </c>
      <c r="U21" s="7">
        <v>3</v>
      </c>
    </row>
    <row r="22" spans="1:21" x14ac:dyDescent="0.35">
      <c r="A22" s="4" t="s">
        <v>87</v>
      </c>
      <c r="B22" s="1">
        <v>0</v>
      </c>
      <c r="C22" s="1">
        <v>3</v>
      </c>
      <c r="D22" s="1"/>
      <c r="E22" s="1"/>
      <c r="F22" s="1">
        <v>2</v>
      </c>
      <c r="G22" s="1"/>
      <c r="H22" s="1"/>
      <c r="I22" s="1">
        <v>3</v>
      </c>
      <c r="J22" s="1"/>
      <c r="K22" s="1">
        <v>0</v>
      </c>
      <c r="L22" s="1">
        <v>4</v>
      </c>
      <c r="M22" s="1"/>
      <c r="N22" s="1">
        <v>1</v>
      </c>
      <c r="O22" s="1">
        <v>4</v>
      </c>
      <c r="P22" s="1"/>
      <c r="Q22" s="1"/>
      <c r="R22" s="1"/>
      <c r="T22" s="7">
        <v>0</v>
      </c>
      <c r="U22" s="7">
        <v>3</v>
      </c>
    </row>
    <row r="23" spans="1:21" x14ac:dyDescent="0.35">
      <c r="A23" s="4" t="s">
        <v>87</v>
      </c>
      <c r="B23" s="1"/>
      <c r="C23" s="1">
        <v>2</v>
      </c>
      <c r="D23" s="1"/>
      <c r="E23" s="1"/>
      <c r="F23" s="1">
        <v>3</v>
      </c>
      <c r="G23" s="1"/>
      <c r="H23" s="1"/>
      <c r="I23" s="1">
        <v>2</v>
      </c>
      <c r="J23" s="1"/>
      <c r="K23" s="1">
        <v>0</v>
      </c>
      <c r="L23" s="1">
        <v>3</v>
      </c>
      <c r="M23" s="1"/>
      <c r="N23" s="1">
        <v>3</v>
      </c>
      <c r="O23" s="1">
        <v>4</v>
      </c>
      <c r="P23" s="1"/>
      <c r="Q23" s="1"/>
      <c r="R23" s="1"/>
      <c r="T23" s="7"/>
      <c r="U23" s="7">
        <v>2</v>
      </c>
    </row>
    <row r="24" spans="1:21" x14ac:dyDescent="0.35">
      <c r="A24" s="4" t="s">
        <v>87</v>
      </c>
      <c r="B24" s="1"/>
      <c r="C24" s="1">
        <v>0</v>
      </c>
      <c r="D24" s="1"/>
      <c r="E24" s="1"/>
      <c r="F24" s="1"/>
      <c r="G24" s="1"/>
      <c r="H24" s="1"/>
      <c r="I24" s="1">
        <v>1</v>
      </c>
      <c r="J24" s="1"/>
      <c r="K24" s="1">
        <v>1</v>
      </c>
      <c r="L24" s="1">
        <v>4</v>
      </c>
      <c r="M24" s="1"/>
      <c r="N24" s="1">
        <v>0</v>
      </c>
      <c r="O24" s="1">
        <v>4</v>
      </c>
      <c r="P24" s="1"/>
      <c r="Q24" s="1"/>
      <c r="R24" s="1"/>
      <c r="T24" s="7"/>
      <c r="U24" s="7">
        <v>0</v>
      </c>
    </row>
    <row r="25" spans="1:21" x14ac:dyDescent="0.35">
      <c r="A25" s="4" t="s">
        <v>87</v>
      </c>
      <c r="B25" s="1"/>
      <c r="C25" s="1">
        <v>2</v>
      </c>
      <c r="D25" s="1"/>
      <c r="E25" s="1"/>
      <c r="F25" s="1"/>
      <c r="G25" s="1"/>
      <c r="H25" s="1"/>
      <c r="I25" s="1">
        <v>0</v>
      </c>
      <c r="J25" s="1"/>
      <c r="K25" s="1"/>
      <c r="L25" s="1">
        <v>2</v>
      </c>
      <c r="M25" s="1"/>
      <c r="N25" s="1">
        <v>0</v>
      </c>
      <c r="O25" s="1"/>
      <c r="P25" s="1"/>
      <c r="Q25" s="1"/>
      <c r="R25" s="1"/>
      <c r="T25" s="7"/>
      <c r="U25" s="7">
        <v>2</v>
      </c>
    </row>
    <row r="26" spans="1:21" x14ac:dyDescent="0.35">
      <c r="A26" s="4" t="s">
        <v>87</v>
      </c>
      <c r="B26" s="1"/>
      <c r="C26" s="1">
        <v>2</v>
      </c>
      <c r="D26" s="1"/>
      <c r="E26" s="1"/>
      <c r="F26" s="1"/>
      <c r="G26" s="1"/>
      <c r="H26" s="1"/>
      <c r="I26" s="1">
        <v>3</v>
      </c>
      <c r="J26" s="1"/>
      <c r="K26" s="1"/>
      <c r="L26" s="1">
        <v>4</v>
      </c>
      <c r="M26" s="1"/>
      <c r="N26" s="1">
        <v>0</v>
      </c>
      <c r="O26" s="1"/>
      <c r="P26" s="1"/>
      <c r="Q26" s="1"/>
      <c r="R26" s="1"/>
      <c r="T26" s="7"/>
      <c r="U26" s="7">
        <v>2</v>
      </c>
    </row>
    <row r="27" spans="1:21" x14ac:dyDescent="0.35">
      <c r="A27" s="4" t="s">
        <v>87</v>
      </c>
      <c r="B27" s="1"/>
      <c r="C27" s="1">
        <v>2</v>
      </c>
      <c r="D27" s="1"/>
      <c r="E27" s="1"/>
      <c r="F27" s="1"/>
      <c r="G27" s="1"/>
      <c r="H27" s="1"/>
      <c r="I27" s="1"/>
      <c r="J27" s="1"/>
      <c r="K27" s="1"/>
      <c r="L27" s="1">
        <v>4</v>
      </c>
      <c r="M27" s="1"/>
      <c r="N27" s="1">
        <v>1</v>
      </c>
      <c r="O27" s="1"/>
      <c r="P27" s="1"/>
      <c r="Q27" s="1"/>
      <c r="R27" s="1"/>
      <c r="T27" s="7"/>
      <c r="U27" s="7">
        <v>2</v>
      </c>
    </row>
    <row r="28" spans="1:21" x14ac:dyDescent="0.35">
      <c r="A28" s="4" t="s">
        <v>87</v>
      </c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4</v>
      </c>
      <c r="M28" s="1"/>
      <c r="N28" s="1">
        <v>1</v>
      </c>
      <c r="O28" s="1"/>
      <c r="P28" s="1"/>
      <c r="Q28" s="1"/>
      <c r="R28" s="1"/>
      <c r="T28" s="7"/>
      <c r="U28" s="7">
        <v>2</v>
      </c>
    </row>
    <row r="29" spans="1:21" x14ac:dyDescent="0.35">
      <c r="A29" s="4" t="s">
        <v>87</v>
      </c>
      <c r="B29" s="1"/>
      <c r="C29" s="1">
        <v>1</v>
      </c>
      <c r="D29" s="1"/>
      <c r="E29" s="1"/>
      <c r="F29" s="1"/>
      <c r="G29" s="1"/>
      <c r="H29" s="1"/>
      <c r="I29" s="1"/>
      <c r="J29" s="1"/>
      <c r="K29" s="1"/>
      <c r="L29" s="1">
        <v>3</v>
      </c>
      <c r="M29" s="1"/>
      <c r="N29" s="1"/>
      <c r="O29" s="1"/>
      <c r="P29" s="1"/>
      <c r="Q29" s="1"/>
      <c r="R29" s="1"/>
      <c r="T29" s="7"/>
      <c r="U29" s="7">
        <v>1</v>
      </c>
    </row>
    <row r="30" spans="1:21" x14ac:dyDescent="0.35">
      <c r="A30" s="4" t="s">
        <v>87</v>
      </c>
      <c r="B30" s="1"/>
      <c r="C30" s="1">
        <v>3</v>
      </c>
      <c r="D30" s="1"/>
      <c r="E30" s="1"/>
      <c r="F30" s="1"/>
      <c r="G30" s="1"/>
      <c r="H30" s="1"/>
      <c r="I30" s="1"/>
      <c r="J30" s="1"/>
      <c r="K30" s="1"/>
      <c r="L30" s="1">
        <v>4</v>
      </c>
      <c r="M30" s="1"/>
      <c r="N30" s="1"/>
      <c r="O30" s="1"/>
      <c r="P30" s="1"/>
      <c r="Q30" s="1"/>
      <c r="R30" s="1"/>
      <c r="T30" s="7"/>
      <c r="U30" s="7">
        <v>3</v>
      </c>
    </row>
    <row r="31" spans="1:21" x14ac:dyDescent="0.35">
      <c r="A31" s="4" t="s">
        <v>87</v>
      </c>
      <c r="B31" s="1"/>
      <c r="C31" s="1">
        <v>2</v>
      </c>
      <c r="D31" s="1"/>
      <c r="E31" s="1"/>
      <c r="F31" s="1"/>
      <c r="G31" s="1"/>
      <c r="H31" s="1"/>
      <c r="I31" s="1"/>
      <c r="J31" s="1"/>
      <c r="K31" s="1"/>
      <c r="L31" s="1">
        <v>4</v>
      </c>
      <c r="M31" s="1"/>
      <c r="N31" s="1"/>
      <c r="O31" s="1"/>
      <c r="P31" s="1"/>
      <c r="Q31" s="1"/>
      <c r="R31" s="1"/>
      <c r="T31" s="7"/>
      <c r="U31" s="7">
        <v>2</v>
      </c>
    </row>
    <row r="32" spans="1:21" x14ac:dyDescent="0.35">
      <c r="A32" s="4" t="s">
        <v>87</v>
      </c>
      <c r="D32" s="1"/>
      <c r="E32" s="1"/>
      <c r="F32" s="1"/>
      <c r="G32" s="1"/>
      <c r="H32" s="1"/>
      <c r="I32" s="1"/>
      <c r="J32" s="1"/>
      <c r="K32" s="1"/>
      <c r="L32" s="1">
        <v>4</v>
      </c>
      <c r="M32" s="1"/>
      <c r="N32" s="1"/>
      <c r="O32" s="1"/>
      <c r="P32" s="1"/>
      <c r="Q32" s="1"/>
      <c r="R32" s="1"/>
      <c r="T32" s="7"/>
      <c r="U32" s="7"/>
    </row>
    <row r="33" spans="1:25" x14ac:dyDescent="0.35">
      <c r="A33" s="4" t="s">
        <v>87</v>
      </c>
      <c r="L33" s="1">
        <v>3</v>
      </c>
      <c r="M33" s="1"/>
      <c r="N33" s="1"/>
      <c r="O33" s="1"/>
      <c r="P33" s="1"/>
      <c r="Q33" s="1"/>
      <c r="R33" s="1"/>
      <c r="T33" s="7">
        <v>1</v>
      </c>
      <c r="U33" s="7">
        <v>4</v>
      </c>
    </row>
    <row r="34" spans="1:25" x14ac:dyDescent="0.35">
      <c r="A34" s="4" t="s">
        <v>87</v>
      </c>
      <c r="L34" s="1">
        <v>3</v>
      </c>
      <c r="M34" s="1"/>
      <c r="N34" s="1"/>
      <c r="O34" s="1"/>
      <c r="P34" s="1"/>
      <c r="Q34" s="1"/>
      <c r="R34" s="1"/>
      <c r="T34" s="7">
        <v>1</v>
      </c>
      <c r="U34" s="7">
        <v>1</v>
      </c>
    </row>
    <row r="35" spans="1:25" x14ac:dyDescent="0.35">
      <c r="A35" s="4" t="s">
        <v>87</v>
      </c>
      <c r="L35" s="1">
        <v>3</v>
      </c>
      <c r="M35" s="1"/>
      <c r="N35" s="1"/>
      <c r="O35" s="1"/>
      <c r="P35" s="1"/>
      <c r="Q35" s="1"/>
      <c r="R35" s="1"/>
      <c r="T35" s="7">
        <v>0</v>
      </c>
      <c r="U35" s="7">
        <v>4</v>
      </c>
    </row>
    <row r="36" spans="1:25" x14ac:dyDescent="0.35">
      <c r="A36" s="4" t="s">
        <v>87</v>
      </c>
      <c r="L36" s="1">
        <v>0</v>
      </c>
      <c r="M36" s="1"/>
      <c r="N36" s="1"/>
      <c r="O36" s="1"/>
      <c r="P36" s="1"/>
      <c r="Q36" s="1"/>
      <c r="R36" s="1"/>
      <c r="T36" s="7">
        <v>0</v>
      </c>
      <c r="U36" s="7">
        <v>3</v>
      </c>
    </row>
    <row r="37" spans="1:25" x14ac:dyDescent="0.35">
      <c r="A37" s="4" t="s">
        <v>87</v>
      </c>
      <c r="L37" s="1">
        <v>2</v>
      </c>
      <c r="M37" s="1"/>
      <c r="N37" s="1"/>
      <c r="O37" s="1"/>
      <c r="P37" s="1"/>
      <c r="Q37" s="1"/>
      <c r="R37" s="1"/>
      <c r="T37" s="7">
        <v>0</v>
      </c>
      <c r="U37" s="7">
        <v>2</v>
      </c>
    </row>
    <row r="38" spans="1:25" x14ac:dyDescent="0.35">
      <c r="A38" s="4" t="s">
        <v>87</v>
      </c>
      <c r="L38" s="1">
        <v>3</v>
      </c>
      <c r="M38" s="1"/>
      <c r="N38" s="1"/>
      <c r="O38" s="1"/>
      <c r="P38" s="1"/>
      <c r="Q38" s="1"/>
      <c r="R38" s="1"/>
      <c r="T38" s="7">
        <v>0</v>
      </c>
      <c r="U38" s="7">
        <v>3</v>
      </c>
    </row>
    <row r="39" spans="1:25" x14ac:dyDescent="0.35">
      <c r="A39" s="4" t="s">
        <v>87</v>
      </c>
      <c r="L39" s="1">
        <v>4</v>
      </c>
      <c r="M39" s="1"/>
      <c r="N39" s="1"/>
      <c r="O39" s="1"/>
      <c r="P39" s="1"/>
      <c r="Q39" s="1"/>
      <c r="R39" s="1"/>
      <c r="T39" s="7">
        <v>0</v>
      </c>
      <c r="U39" s="7">
        <v>4</v>
      </c>
    </row>
    <row r="40" spans="1:25" x14ac:dyDescent="0.35">
      <c r="A40" s="4" t="s">
        <v>87</v>
      </c>
      <c r="L40" s="1">
        <v>4</v>
      </c>
      <c r="M40" s="1"/>
      <c r="N40" s="1"/>
      <c r="O40" s="1"/>
      <c r="P40" s="1"/>
      <c r="Q40" s="1"/>
      <c r="R40" s="1"/>
      <c r="T40" s="7">
        <v>2</v>
      </c>
      <c r="U40" s="7">
        <v>0</v>
      </c>
    </row>
    <row r="41" spans="1:25" x14ac:dyDescent="0.35">
      <c r="A41" s="4" t="s">
        <v>87</v>
      </c>
      <c r="L41" s="1">
        <v>4</v>
      </c>
      <c r="M41" s="1"/>
      <c r="N41" s="1"/>
      <c r="O41" s="1"/>
      <c r="P41" s="1"/>
      <c r="Q41" s="1"/>
      <c r="R41" s="1"/>
      <c r="T41" s="7">
        <v>0</v>
      </c>
      <c r="U41" s="7">
        <v>2</v>
      </c>
    </row>
    <row r="42" spans="1:25" x14ac:dyDescent="0.35">
      <c r="A42" s="4" t="s">
        <v>87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v>4</v>
      </c>
      <c r="M42" s="1"/>
      <c r="N42" s="1"/>
      <c r="O42" s="1"/>
      <c r="P42" s="1"/>
      <c r="Q42" s="1"/>
      <c r="R42" s="1"/>
      <c r="T42" s="7">
        <v>1</v>
      </c>
      <c r="U42" s="7">
        <v>0</v>
      </c>
    </row>
    <row r="43" spans="1:25" x14ac:dyDescent="0.35">
      <c r="T43" s="7"/>
      <c r="U43" s="7">
        <v>2</v>
      </c>
    </row>
    <row r="44" spans="1:25" x14ac:dyDescent="0.35">
      <c r="B44" s="31" t="s">
        <v>69</v>
      </c>
      <c r="C44" s="30" t="s">
        <v>70</v>
      </c>
      <c r="D44" s="17"/>
      <c r="E44" s="31" t="s">
        <v>69</v>
      </c>
      <c r="F44" s="30" t="s">
        <v>70</v>
      </c>
      <c r="G44" s="17"/>
      <c r="H44" s="31" t="s">
        <v>69</v>
      </c>
      <c r="I44" s="30" t="s">
        <v>70</v>
      </c>
      <c r="J44" s="17"/>
      <c r="K44" s="31" t="s">
        <v>69</v>
      </c>
      <c r="L44" s="30" t="s">
        <v>70</v>
      </c>
      <c r="M44" s="17"/>
      <c r="N44" s="31" t="s">
        <v>69</v>
      </c>
      <c r="O44" s="30" t="s">
        <v>70</v>
      </c>
      <c r="P44" s="17"/>
      <c r="Q44" s="31" t="s">
        <v>69</v>
      </c>
      <c r="R44" s="30" t="s">
        <v>70</v>
      </c>
      <c r="T44" s="7"/>
      <c r="U44" s="7">
        <v>4</v>
      </c>
    </row>
    <row r="45" spans="1:25" x14ac:dyDescent="0.35">
      <c r="A45" s="4" t="s">
        <v>158</v>
      </c>
      <c r="B45">
        <f>COUNT(B8:B42)</f>
        <v>15</v>
      </c>
      <c r="C45">
        <f>COUNT(C8:C42)</f>
        <v>24</v>
      </c>
      <c r="E45">
        <f>COUNT(E8:E42)</f>
        <v>10</v>
      </c>
      <c r="F45">
        <f>COUNT(F8:F42)</f>
        <v>16</v>
      </c>
      <c r="H45">
        <f>COUNT(H8:H42)</f>
        <v>11</v>
      </c>
      <c r="I45">
        <f>COUNT(I8:I42)</f>
        <v>19</v>
      </c>
      <c r="K45">
        <f>COUNT(K8:K42)</f>
        <v>17</v>
      </c>
      <c r="L45">
        <f>COUNT(L8:L42)</f>
        <v>35</v>
      </c>
      <c r="N45">
        <f>COUNT(N8:N42)</f>
        <v>21</v>
      </c>
      <c r="O45">
        <f>COUNT(O8:O42)</f>
        <v>17</v>
      </c>
      <c r="Q45">
        <f>COUNT(Q8:Q42)</f>
        <v>7</v>
      </c>
      <c r="R45">
        <f>COUNT(R8:R42)</f>
        <v>7</v>
      </c>
      <c r="T45" s="7"/>
      <c r="U45" s="7">
        <v>4</v>
      </c>
      <c r="Y45" s="4"/>
    </row>
    <row r="46" spans="1:25" x14ac:dyDescent="0.35">
      <c r="T46" s="7"/>
      <c r="U46" s="7">
        <v>3</v>
      </c>
    </row>
    <row r="47" spans="1:25" x14ac:dyDescent="0.35">
      <c r="T47" s="7"/>
      <c r="U47" s="7">
        <v>2</v>
      </c>
    </row>
    <row r="48" spans="1:25" x14ac:dyDescent="0.35">
      <c r="B48" s="31" t="s">
        <v>69</v>
      </c>
      <c r="C48" s="30" t="s">
        <v>70</v>
      </c>
      <c r="D48" s="17"/>
      <c r="E48" s="31" t="s">
        <v>69</v>
      </c>
      <c r="F48" s="30" t="s">
        <v>70</v>
      </c>
      <c r="G48" s="17"/>
      <c r="H48" s="31" t="s">
        <v>69</v>
      </c>
      <c r="I48" s="30" t="s">
        <v>70</v>
      </c>
      <c r="J48" s="17"/>
      <c r="K48" s="31" t="s">
        <v>69</v>
      </c>
      <c r="L48" s="30" t="s">
        <v>70</v>
      </c>
      <c r="M48" s="17"/>
      <c r="N48" s="31" t="s">
        <v>69</v>
      </c>
      <c r="O48" s="30" t="s">
        <v>70</v>
      </c>
      <c r="P48" s="17"/>
      <c r="Q48" s="31" t="s">
        <v>69</v>
      </c>
      <c r="R48" s="30" t="s">
        <v>70</v>
      </c>
      <c r="T48" s="7"/>
      <c r="U48" s="7">
        <v>3</v>
      </c>
      <c r="W48" s="31" t="s">
        <v>69</v>
      </c>
      <c r="X48" s="30" t="s">
        <v>70</v>
      </c>
    </row>
    <row r="49" spans="1:24" x14ac:dyDescent="0.35">
      <c r="B49" t="s">
        <v>93</v>
      </c>
      <c r="C49" t="s">
        <v>93</v>
      </c>
      <c r="D49" s="1"/>
      <c r="E49" t="s">
        <v>93</v>
      </c>
      <c r="F49" t="s">
        <v>93</v>
      </c>
      <c r="G49" s="1"/>
      <c r="H49" t="s">
        <v>93</v>
      </c>
      <c r="I49" t="s">
        <v>93</v>
      </c>
      <c r="K49" t="s">
        <v>93</v>
      </c>
      <c r="L49" t="s">
        <v>93</v>
      </c>
      <c r="N49" t="s">
        <v>93</v>
      </c>
      <c r="O49" t="s">
        <v>93</v>
      </c>
      <c r="Q49" t="s">
        <v>93</v>
      </c>
      <c r="R49" t="s">
        <v>93</v>
      </c>
      <c r="T49" s="7"/>
      <c r="U49" s="7"/>
      <c r="W49" t="s">
        <v>93</v>
      </c>
      <c r="X49" t="s">
        <v>93</v>
      </c>
    </row>
    <row r="50" spans="1:24" x14ac:dyDescent="0.35">
      <c r="B50" s="13" t="s">
        <v>82</v>
      </c>
      <c r="C50" s="13" t="s">
        <v>82</v>
      </c>
      <c r="D50" s="12"/>
      <c r="E50" s="13" t="s">
        <v>83</v>
      </c>
      <c r="F50" s="13" t="s">
        <v>83</v>
      </c>
      <c r="G50" s="12"/>
      <c r="H50" s="13" t="s">
        <v>84</v>
      </c>
      <c r="I50" s="13" t="s">
        <v>84</v>
      </c>
      <c r="J50" s="4"/>
      <c r="K50" s="13" t="s">
        <v>85</v>
      </c>
      <c r="L50" s="13" t="s">
        <v>85</v>
      </c>
      <c r="M50" s="4"/>
      <c r="N50" s="13" t="s">
        <v>86</v>
      </c>
      <c r="O50" s="13" t="s">
        <v>86</v>
      </c>
      <c r="P50" s="4"/>
      <c r="Q50" s="13" t="s">
        <v>79</v>
      </c>
      <c r="R50" s="13" t="s">
        <v>79</v>
      </c>
      <c r="T50" s="7">
        <v>0</v>
      </c>
      <c r="U50" s="7">
        <v>1</v>
      </c>
      <c r="W50" s="13" t="s">
        <v>95</v>
      </c>
      <c r="X50" s="13" t="s">
        <v>95</v>
      </c>
    </row>
    <row r="51" spans="1:24" x14ac:dyDescent="0.35">
      <c r="A51" s="11" t="s">
        <v>56</v>
      </c>
      <c r="B51" s="7">
        <v>0.33329999999999999</v>
      </c>
      <c r="C51" s="7">
        <v>1.375</v>
      </c>
      <c r="D51" s="7"/>
      <c r="E51" s="7">
        <v>0.5</v>
      </c>
      <c r="F51" s="7">
        <v>2.5630000000000002</v>
      </c>
      <c r="G51" s="7"/>
      <c r="H51" s="7">
        <v>0.45450000000000002</v>
      </c>
      <c r="I51" s="7">
        <v>2.4740000000000002</v>
      </c>
      <c r="J51" s="7"/>
      <c r="K51" s="7">
        <v>0.82350000000000001</v>
      </c>
      <c r="L51" s="7">
        <v>2.8290000000000002</v>
      </c>
      <c r="M51" s="7"/>
      <c r="N51" s="7">
        <v>1.143</v>
      </c>
      <c r="O51" s="7">
        <v>3.2349999999999999</v>
      </c>
      <c r="P51" s="7"/>
      <c r="Q51" s="7">
        <v>0.1429</v>
      </c>
      <c r="R51" s="7">
        <v>3.5710000000000002</v>
      </c>
      <c r="T51" s="7">
        <v>1</v>
      </c>
      <c r="U51" s="7">
        <v>4</v>
      </c>
      <c r="V51" s="11" t="s">
        <v>56</v>
      </c>
      <c r="W51" s="7">
        <v>0.66669999999999996</v>
      </c>
      <c r="X51" s="7">
        <v>2.5419999999999998</v>
      </c>
    </row>
    <row r="52" spans="1:24" x14ac:dyDescent="0.35">
      <c r="A52" s="11" t="s">
        <v>57</v>
      </c>
      <c r="B52" s="7">
        <v>1.0469999999999999</v>
      </c>
      <c r="C52" s="7">
        <v>1.056</v>
      </c>
      <c r="D52" s="7"/>
      <c r="E52" s="7">
        <v>0.70709999999999995</v>
      </c>
      <c r="F52" s="7">
        <v>1.365</v>
      </c>
      <c r="G52" s="7"/>
      <c r="H52" s="7">
        <v>1.214</v>
      </c>
      <c r="I52" s="7">
        <v>1.5409999999999999</v>
      </c>
      <c r="J52" s="7"/>
      <c r="K52" s="7">
        <v>1.38</v>
      </c>
      <c r="L52" s="7">
        <v>1.4239999999999999</v>
      </c>
      <c r="M52" s="7"/>
      <c r="N52" s="7">
        <v>1.4239999999999999</v>
      </c>
      <c r="O52" s="7">
        <v>1.147</v>
      </c>
      <c r="P52" s="7"/>
      <c r="Q52" s="7">
        <v>0.378</v>
      </c>
      <c r="R52" s="7">
        <v>0.53449999999999998</v>
      </c>
      <c r="T52" s="7">
        <v>0</v>
      </c>
      <c r="U52" s="7">
        <v>3</v>
      </c>
      <c r="V52" s="11" t="s">
        <v>57</v>
      </c>
      <c r="W52" s="7">
        <v>1.204</v>
      </c>
      <c r="X52" s="7">
        <v>1.43</v>
      </c>
    </row>
    <row r="53" spans="1:24" x14ac:dyDescent="0.35">
      <c r="A53" s="11" t="s">
        <v>58</v>
      </c>
      <c r="B53" s="7">
        <v>0.2702</v>
      </c>
      <c r="C53" s="7">
        <v>0.2155</v>
      </c>
      <c r="D53" s="7"/>
      <c r="E53" s="7">
        <v>0.22359999999999999</v>
      </c>
      <c r="F53" s="7">
        <v>0.3412</v>
      </c>
      <c r="G53" s="7"/>
      <c r="H53" s="7">
        <v>0.3659</v>
      </c>
      <c r="I53" s="7">
        <v>0.35349999999999998</v>
      </c>
      <c r="J53" s="7"/>
      <c r="K53" s="7">
        <v>0.3347</v>
      </c>
      <c r="L53" s="7">
        <v>0.2407</v>
      </c>
      <c r="M53" s="7"/>
      <c r="N53" s="7">
        <v>0.31080000000000002</v>
      </c>
      <c r="O53" s="7">
        <v>0.2782</v>
      </c>
      <c r="P53" s="7"/>
      <c r="Q53" s="7">
        <v>0.1429</v>
      </c>
      <c r="R53" s="7">
        <v>0.20200000000000001</v>
      </c>
      <c r="T53" s="7">
        <v>0</v>
      </c>
      <c r="U53" s="7">
        <v>2</v>
      </c>
      <c r="V53" s="11" t="s">
        <v>58</v>
      </c>
      <c r="W53" s="7">
        <v>0.1338</v>
      </c>
      <c r="X53" s="7">
        <v>0.13170000000000001</v>
      </c>
    </row>
    <row r="54" spans="1:24" x14ac:dyDescent="0.35">
      <c r="T54" s="7">
        <v>0</v>
      </c>
      <c r="U54" s="7">
        <v>0</v>
      </c>
    </row>
    <row r="55" spans="1:24" x14ac:dyDescent="0.35">
      <c r="T55" s="7">
        <v>0</v>
      </c>
      <c r="U55" s="7">
        <v>4</v>
      </c>
    </row>
    <row r="56" spans="1:24" x14ac:dyDescent="0.35">
      <c r="T56" s="7">
        <v>0</v>
      </c>
      <c r="U56" s="7">
        <v>0</v>
      </c>
    </row>
    <row r="57" spans="1:24" x14ac:dyDescent="0.35">
      <c r="A57" s="4" t="s">
        <v>101</v>
      </c>
      <c r="B57" s="31" t="s">
        <v>69</v>
      </c>
      <c r="C57" s="30" t="s">
        <v>70</v>
      </c>
      <c r="D57" s="17"/>
      <c r="E57" s="31" t="s">
        <v>69</v>
      </c>
      <c r="F57" s="30" t="s">
        <v>70</v>
      </c>
      <c r="G57" s="17"/>
      <c r="H57" s="31" t="s">
        <v>69</v>
      </c>
      <c r="I57" s="30" t="s">
        <v>70</v>
      </c>
      <c r="J57" s="17"/>
      <c r="K57" s="31" t="s">
        <v>69</v>
      </c>
      <c r="L57" s="30" t="s">
        <v>70</v>
      </c>
      <c r="M57" s="17"/>
      <c r="N57" s="31" t="s">
        <v>69</v>
      </c>
      <c r="O57" s="30" t="s">
        <v>70</v>
      </c>
      <c r="P57" s="17"/>
      <c r="Q57" s="31" t="s">
        <v>69</v>
      </c>
      <c r="R57" s="30" t="s">
        <v>70</v>
      </c>
      <c r="T57" s="7">
        <v>0</v>
      </c>
      <c r="U57" s="7">
        <v>3</v>
      </c>
      <c r="V57" s="4" t="s">
        <v>101</v>
      </c>
      <c r="W57" s="31" t="s">
        <v>69</v>
      </c>
      <c r="X57" s="30" t="s">
        <v>70</v>
      </c>
    </row>
    <row r="58" spans="1:24" x14ac:dyDescent="0.35">
      <c r="B58" t="s">
        <v>93</v>
      </c>
      <c r="C58" t="s">
        <v>93</v>
      </c>
      <c r="D58" s="1"/>
      <c r="E58" t="s">
        <v>93</v>
      </c>
      <c r="F58" t="s">
        <v>93</v>
      </c>
      <c r="G58" s="1"/>
      <c r="H58" t="s">
        <v>93</v>
      </c>
      <c r="I58" t="s">
        <v>93</v>
      </c>
      <c r="K58" t="s">
        <v>93</v>
      </c>
      <c r="L58" t="s">
        <v>93</v>
      </c>
      <c r="N58" t="s">
        <v>93</v>
      </c>
      <c r="O58" t="s">
        <v>93</v>
      </c>
      <c r="Q58" t="s">
        <v>93</v>
      </c>
      <c r="R58" t="s">
        <v>93</v>
      </c>
      <c r="T58" s="7">
        <v>0</v>
      </c>
      <c r="U58" s="7">
        <v>4</v>
      </c>
      <c r="W58" t="s">
        <v>93</v>
      </c>
      <c r="X58" t="s">
        <v>93</v>
      </c>
    </row>
    <row r="59" spans="1:24" x14ac:dyDescent="0.35">
      <c r="B59" s="13" t="s">
        <v>82</v>
      </c>
      <c r="C59" s="13" t="s">
        <v>82</v>
      </c>
      <c r="D59" s="12"/>
      <c r="E59" s="13" t="s">
        <v>83</v>
      </c>
      <c r="F59" s="13" t="s">
        <v>83</v>
      </c>
      <c r="G59" s="12"/>
      <c r="H59" s="13" t="s">
        <v>84</v>
      </c>
      <c r="I59" s="13" t="s">
        <v>84</v>
      </c>
      <c r="J59" s="4"/>
      <c r="K59" s="13" t="s">
        <v>85</v>
      </c>
      <c r="L59" s="13" t="s">
        <v>85</v>
      </c>
      <c r="M59" s="4"/>
      <c r="N59" s="13" t="s">
        <v>86</v>
      </c>
      <c r="O59" s="13" t="s">
        <v>86</v>
      </c>
      <c r="P59" s="4"/>
      <c r="Q59" s="13" t="s">
        <v>79</v>
      </c>
      <c r="R59" s="13" t="s">
        <v>79</v>
      </c>
      <c r="T59" s="7">
        <v>4</v>
      </c>
      <c r="U59" s="7">
        <v>4</v>
      </c>
      <c r="W59" s="13" t="s">
        <v>95</v>
      </c>
      <c r="X59" s="13" t="s">
        <v>95</v>
      </c>
    </row>
    <row r="60" spans="1:24" x14ac:dyDescent="0.35">
      <c r="A60" s="1" t="s">
        <v>202</v>
      </c>
      <c r="B60" s="11" t="s">
        <v>96</v>
      </c>
      <c r="C60" s="12"/>
      <c r="D60" s="12"/>
      <c r="E60" s="11" t="s">
        <v>96</v>
      </c>
      <c r="F60" s="12"/>
      <c r="G60" s="12"/>
      <c r="H60" s="11" t="s">
        <v>96</v>
      </c>
      <c r="I60" s="12"/>
      <c r="J60" s="4"/>
      <c r="K60" s="11" t="s">
        <v>96</v>
      </c>
      <c r="L60" s="12"/>
      <c r="M60" s="4"/>
      <c r="N60" s="11" t="s">
        <v>96</v>
      </c>
      <c r="O60" s="12"/>
      <c r="P60" s="4"/>
      <c r="Q60" s="11" t="s">
        <v>96</v>
      </c>
      <c r="R60" s="12"/>
      <c r="T60" s="7">
        <v>0</v>
      </c>
      <c r="U60" s="7">
        <v>1</v>
      </c>
      <c r="W60" s="11" t="s">
        <v>96</v>
      </c>
      <c r="X60" s="12"/>
    </row>
    <row r="61" spans="1:24" x14ac:dyDescent="0.35">
      <c r="B61" s="16" t="s">
        <v>59</v>
      </c>
      <c r="C61" s="1">
        <v>6.9999999999999999E-4</v>
      </c>
      <c r="D61" s="1"/>
      <c r="E61" s="16" t="s">
        <v>59</v>
      </c>
      <c r="F61" s="1">
        <v>5.0000000000000001E-4</v>
      </c>
      <c r="G61" s="1"/>
      <c r="H61" s="16" t="s">
        <v>59</v>
      </c>
      <c r="I61" s="1">
        <v>1E-3</v>
      </c>
      <c r="K61" s="16" t="s">
        <v>59</v>
      </c>
      <c r="L61" s="1" t="s">
        <v>75</v>
      </c>
      <c r="N61" s="16" t="s">
        <v>59</v>
      </c>
      <c r="O61" s="1" t="s">
        <v>75</v>
      </c>
      <c r="Q61" s="16" t="s">
        <v>59</v>
      </c>
      <c r="R61" s="1">
        <v>5.9999999999999995E-4</v>
      </c>
      <c r="T61" s="7"/>
      <c r="U61" s="7">
        <v>4</v>
      </c>
      <c r="W61" s="10" t="s">
        <v>59</v>
      </c>
      <c r="X61" s="7" t="s">
        <v>75</v>
      </c>
    </row>
    <row r="62" spans="1:24" x14ac:dyDescent="0.35">
      <c r="B62" s="16" t="s">
        <v>61</v>
      </c>
      <c r="C62" s="1" t="s">
        <v>97</v>
      </c>
      <c r="D62" s="1"/>
      <c r="E62" s="16" t="s">
        <v>61</v>
      </c>
      <c r="F62" s="1" t="s">
        <v>97</v>
      </c>
      <c r="G62" s="1"/>
      <c r="H62" s="16" t="s">
        <v>61</v>
      </c>
      <c r="I62" s="1" t="s">
        <v>97</v>
      </c>
      <c r="K62" s="16" t="s">
        <v>61</v>
      </c>
      <c r="L62" s="1" t="s">
        <v>97</v>
      </c>
      <c r="N62" s="16" t="s">
        <v>61</v>
      </c>
      <c r="O62" s="1" t="s">
        <v>97</v>
      </c>
      <c r="Q62" s="16" t="s">
        <v>61</v>
      </c>
      <c r="R62" s="1" t="s">
        <v>97</v>
      </c>
      <c r="T62" s="7"/>
      <c r="U62" s="7">
        <v>4</v>
      </c>
      <c r="W62" s="10" t="s">
        <v>61</v>
      </c>
      <c r="X62" s="7" t="s">
        <v>97</v>
      </c>
    </row>
    <row r="63" spans="1:24" x14ac:dyDescent="0.35">
      <c r="B63" s="16" t="s">
        <v>63</v>
      </c>
      <c r="C63" s="1" t="s">
        <v>99</v>
      </c>
      <c r="D63" s="1"/>
      <c r="E63" s="16" t="s">
        <v>63</v>
      </c>
      <c r="F63" s="1" t="s">
        <v>99</v>
      </c>
      <c r="G63" s="1"/>
      <c r="H63" s="16" t="s">
        <v>63</v>
      </c>
      <c r="I63" s="1" t="s">
        <v>100</v>
      </c>
      <c r="K63" s="16" t="s">
        <v>63</v>
      </c>
      <c r="L63" s="1" t="s">
        <v>64</v>
      </c>
      <c r="N63" s="16" t="s">
        <v>63</v>
      </c>
      <c r="O63" s="1" t="s">
        <v>64</v>
      </c>
      <c r="Q63" s="16" t="s">
        <v>63</v>
      </c>
      <c r="R63" s="1" t="s">
        <v>99</v>
      </c>
      <c r="T63" s="7"/>
      <c r="U63" s="7">
        <v>4</v>
      </c>
      <c r="W63" s="10" t="s">
        <v>63</v>
      </c>
      <c r="X63" s="7" t="s">
        <v>64</v>
      </c>
    </row>
    <row r="64" spans="1:24" x14ac:dyDescent="0.35">
      <c r="B64" s="16" t="s">
        <v>65</v>
      </c>
      <c r="C64" s="1" t="s">
        <v>66</v>
      </c>
      <c r="D64" s="1"/>
      <c r="E64" s="16" t="s">
        <v>65</v>
      </c>
      <c r="F64" s="1" t="s">
        <v>66</v>
      </c>
      <c r="G64" s="1"/>
      <c r="H64" s="16" t="s">
        <v>65</v>
      </c>
      <c r="I64" s="1" t="s">
        <v>66</v>
      </c>
      <c r="K64" s="16" t="s">
        <v>65</v>
      </c>
      <c r="L64" s="1" t="s">
        <v>66</v>
      </c>
      <c r="N64" s="16" t="s">
        <v>65</v>
      </c>
      <c r="O64" s="1" t="s">
        <v>66</v>
      </c>
      <c r="Q64" s="16" t="s">
        <v>65</v>
      </c>
      <c r="R64" s="1" t="s">
        <v>66</v>
      </c>
      <c r="T64" s="7"/>
      <c r="U64" s="7">
        <v>3</v>
      </c>
      <c r="W64" s="10" t="s">
        <v>65</v>
      </c>
      <c r="X64" s="7" t="s">
        <v>66</v>
      </c>
    </row>
    <row r="65" spans="1:21" x14ac:dyDescent="0.35">
      <c r="T65" s="7"/>
      <c r="U65" s="7">
        <v>2</v>
      </c>
    </row>
    <row r="66" spans="1:21" x14ac:dyDescent="0.35">
      <c r="T66" s="7"/>
      <c r="U66" s="7">
        <v>1</v>
      </c>
    </row>
    <row r="67" spans="1:21" x14ac:dyDescent="0.35">
      <c r="T67" s="7"/>
      <c r="U67" s="7">
        <v>0</v>
      </c>
    </row>
    <row r="68" spans="1:21" x14ac:dyDescent="0.35">
      <c r="T68" s="7"/>
      <c r="U68" s="7">
        <v>3</v>
      </c>
    </row>
    <row r="69" spans="1:21" x14ac:dyDescent="0.35">
      <c r="T69" s="7"/>
      <c r="U69" s="7"/>
    </row>
    <row r="70" spans="1:21" x14ac:dyDescent="0.35">
      <c r="B70" s="15" t="s">
        <v>95</v>
      </c>
      <c r="C70" s="15" t="s">
        <v>95</v>
      </c>
      <c r="E70" s="15" t="s">
        <v>95</v>
      </c>
      <c r="H70" s="15" t="s">
        <v>95</v>
      </c>
      <c r="I70" s="15" t="s">
        <v>95</v>
      </c>
      <c r="J70" s="15" t="s">
        <v>95</v>
      </c>
      <c r="T70" s="7"/>
      <c r="U70" s="7"/>
    </row>
    <row r="71" spans="1:21" x14ac:dyDescent="0.35">
      <c r="B71" s="31" t="s">
        <v>69</v>
      </c>
      <c r="C71" s="30" t="s">
        <v>70</v>
      </c>
      <c r="E71" s="13" t="s">
        <v>190</v>
      </c>
      <c r="H71" s="31" t="s">
        <v>69</v>
      </c>
      <c r="I71" s="30" t="s">
        <v>70</v>
      </c>
      <c r="J71" s="13" t="s">
        <v>190</v>
      </c>
      <c r="T71" s="7">
        <v>0</v>
      </c>
      <c r="U71" s="7">
        <v>2</v>
      </c>
    </row>
    <row r="72" spans="1:21" x14ac:dyDescent="0.35">
      <c r="A72" t="s">
        <v>189</v>
      </c>
      <c r="B72">
        <f>COUNT([1]Feuil1!C5:C122)</f>
        <v>80</v>
      </c>
      <c r="C72">
        <f>COUNT([1]Feuil1!D5:D122)</f>
        <v>116</v>
      </c>
      <c r="E72">
        <f>SUM(B72:C72)</f>
        <v>196</v>
      </c>
      <c r="T72" s="7">
        <v>4</v>
      </c>
      <c r="U72" s="7">
        <v>4</v>
      </c>
    </row>
    <row r="73" spans="1:21" x14ac:dyDescent="0.35">
      <c r="T73" s="7">
        <v>4</v>
      </c>
      <c r="U73" s="7">
        <v>4</v>
      </c>
    </row>
    <row r="74" spans="1:21" x14ac:dyDescent="0.35">
      <c r="A74" t="s">
        <v>188</v>
      </c>
      <c r="B74">
        <v>54</v>
      </c>
      <c r="C74">
        <v>17</v>
      </c>
      <c r="E74">
        <f>SUM(B74:C74)</f>
        <v>71</v>
      </c>
      <c r="G74" t="s">
        <v>187</v>
      </c>
      <c r="H74">
        <f>5400/81</f>
        <v>66.666666666666671</v>
      </c>
      <c r="I74">
        <f>1700/118</f>
        <v>14.40677966101695</v>
      </c>
      <c r="J74">
        <f>7100/199</f>
        <v>35.678391959798994</v>
      </c>
      <c r="T74" s="7">
        <v>0</v>
      </c>
      <c r="U74" s="7">
        <v>0</v>
      </c>
    </row>
    <row r="75" spans="1:21" x14ac:dyDescent="0.35">
      <c r="A75" t="s">
        <v>193</v>
      </c>
      <c r="B75">
        <v>20</v>
      </c>
      <c r="C75">
        <v>58</v>
      </c>
      <c r="E75">
        <v>78</v>
      </c>
      <c r="G75" t="s">
        <v>192</v>
      </c>
      <c r="H75">
        <v>24.691358024691358</v>
      </c>
      <c r="I75">
        <v>49.152542372881356</v>
      </c>
      <c r="J75">
        <v>39.195979899497488</v>
      </c>
      <c r="T75" s="7">
        <v>0</v>
      </c>
      <c r="U75" s="7">
        <v>2</v>
      </c>
    </row>
    <row r="76" spans="1:21" x14ac:dyDescent="0.35">
      <c r="A76" t="s">
        <v>194</v>
      </c>
      <c r="B76">
        <v>7</v>
      </c>
      <c r="C76">
        <v>46</v>
      </c>
      <c r="E76">
        <v>53</v>
      </c>
      <c r="G76" t="s">
        <v>195</v>
      </c>
      <c r="H76">
        <v>8.6419753086419746</v>
      </c>
      <c r="I76">
        <v>38.983050847457626</v>
      </c>
      <c r="J76">
        <v>26.633165829145728</v>
      </c>
      <c r="T76" s="7">
        <v>0</v>
      </c>
      <c r="U76" s="7">
        <v>1</v>
      </c>
    </row>
    <row r="77" spans="1:21" x14ac:dyDescent="0.35">
      <c r="A77" t="s">
        <v>191</v>
      </c>
      <c r="B77">
        <v>6</v>
      </c>
      <c r="C77">
        <v>42</v>
      </c>
      <c r="E77">
        <v>48</v>
      </c>
      <c r="G77" t="s">
        <v>196</v>
      </c>
      <c r="H77">
        <v>7.4074074074074074</v>
      </c>
      <c r="I77">
        <v>35.593220338983052</v>
      </c>
      <c r="J77">
        <v>24.120603015075378</v>
      </c>
      <c r="T77" s="7">
        <v>0</v>
      </c>
      <c r="U77" s="7">
        <v>0</v>
      </c>
    </row>
    <row r="78" spans="1:21" x14ac:dyDescent="0.35">
      <c r="T78" s="7">
        <v>0</v>
      </c>
      <c r="U78" s="7">
        <v>2</v>
      </c>
    </row>
    <row r="79" spans="1:21" x14ac:dyDescent="0.35">
      <c r="T79" s="7">
        <v>0</v>
      </c>
      <c r="U79" s="7">
        <v>3</v>
      </c>
    </row>
    <row r="80" spans="1:21" x14ac:dyDescent="0.35">
      <c r="T80" s="7">
        <v>1</v>
      </c>
      <c r="U80" s="7">
        <v>4</v>
      </c>
    </row>
    <row r="81" spans="20:21" x14ac:dyDescent="0.35">
      <c r="T81" s="7">
        <v>0</v>
      </c>
      <c r="U81" s="7">
        <v>4</v>
      </c>
    </row>
    <row r="82" spans="20:21" x14ac:dyDescent="0.35">
      <c r="T82" s="7">
        <v>2</v>
      </c>
      <c r="U82" s="7">
        <v>0</v>
      </c>
    </row>
    <row r="83" spans="20:21" x14ac:dyDescent="0.35">
      <c r="T83" s="7">
        <v>0</v>
      </c>
      <c r="U83" s="7">
        <v>0</v>
      </c>
    </row>
    <row r="84" spans="20:21" x14ac:dyDescent="0.35">
      <c r="T84" s="7">
        <v>2</v>
      </c>
      <c r="U84" s="7">
        <v>3</v>
      </c>
    </row>
    <row r="85" spans="20:21" x14ac:dyDescent="0.35">
      <c r="T85" s="7">
        <v>0</v>
      </c>
      <c r="U85" s="7">
        <v>4</v>
      </c>
    </row>
    <row r="86" spans="20:21" x14ac:dyDescent="0.35">
      <c r="T86" s="7">
        <v>0</v>
      </c>
      <c r="U86" s="7">
        <v>3</v>
      </c>
    </row>
    <row r="87" spans="20:21" x14ac:dyDescent="0.35">
      <c r="T87" s="7">
        <v>1</v>
      </c>
      <c r="U87" s="7">
        <v>4</v>
      </c>
    </row>
    <row r="88" spans="20:21" x14ac:dyDescent="0.35">
      <c r="T88" s="7"/>
      <c r="U88" s="7">
        <v>2</v>
      </c>
    </row>
    <row r="89" spans="20:21" x14ac:dyDescent="0.35">
      <c r="T89" s="7"/>
      <c r="U89" s="7">
        <v>4</v>
      </c>
    </row>
    <row r="90" spans="20:21" x14ac:dyDescent="0.35">
      <c r="T90" s="7"/>
      <c r="U90" s="7">
        <v>4</v>
      </c>
    </row>
    <row r="91" spans="20:21" x14ac:dyDescent="0.35">
      <c r="T91" s="7"/>
      <c r="U91" s="7">
        <v>4</v>
      </c>
    </row>
    <row r="92" spans="20:21" x14ac:dyDescent="0.35">
      <c r="T92" s="7"/>
      <c r="U92" s="7">
        <v>3</v>
      </c>
    </row>
    <row r="93" spans="20:21" x14ac:dyDescent="0.35">
      <c r="T93" s="7"/>
      <c r="U93" s="7">
        <v>4</v>
      </c>
    </row>
    <row r="94" spans="20:21" x14ac:dyDescent="0.35">
      <c r="T94" s="7"/>
      <c r="U94" s="7">
        <v>4</v>
      </c>
    </row>
    <row r="95" spans="20:21" x14ac:dyDescent="0.35">
      <c r="T95" s="7"/>
      <c r="U95" s="7">
        <v>4</v>
      </c>
    </row>
    <row r="96" spans="20:21" x14ac:dyDescent="0.35">
      <c r="T96" s="7"/>
      <c r="U96" s="7">
        <v>3</v>
      </c>
    </row>
    <row r="97" spans="20:21" x14ac:dyDescent="0.35">
      <c r="T97" s="7"/>
      <c r="U97" s="7">
        <v>3</v>
      </c>
    </row>
    <row r="98" spans="20:21" x14ac:dyDescent="0.35">
      <c r="T98" s="7"/>
      <c r="U98" s="7">
        <v>3</v>
      </c>
    </row>
    <row r="99" spans="20:21" x14ac:dyDescent="0.35">
      <c r="T99" s="7"/>
      <c r="U99" s="7">
        <v>0</v>
      </c>
    </row>
    <row r="100" spans="20:21" x14ac:dyDescent="0.35">
      <c r="T100" s="7"/>
      <c r="U100" s="7">
        <v>2</v>
      </c>
    </row>
    <row r="101" spans="20:21" x14ac:dyDescent="0.35">
      <c r="T101" s="7"/>
      <c r="U101" s="7">
        <v>3</v>
      </c>
    </row>
    <row r="102" spans="20:21" x14ac:dyDescent="0.35">
      <c r="T102" s="7"/>
      <c r="U102" s="7">
        <v>4</v>
      </c>
    </row>
    <row r="103" spans="20:21" x14ac:dyDescent="0.35">
      <c r="T103" s="7"/>
      <c r="U103" s="7">
        <v>4</v>
      </c>
    </row>
    <row r="104" spans="20:21" x14ac:dyDescent="0.35">
      <c r="T104" s="7"/>
      <c r="U104" s="7">
        <v>4</v>
      </c>
    </row>
    <row r="105" spans="20:21" x14ac:dyDescent="0.35">
      <c r="T105" s="7"/>
      <c r="U105" s="7">
        <v>4</v>
      </c>
    </row>
    <row r="106" spans="20:21" x14ac:dyDescent="0.35">
      <c r="T106" s="7"/>
      <c r="U106" s="7"/>
    </row>
    <row r="107" spans="20:21" x14ac:dyDescent="0.35">
      <c r="T107" s="7">
        <v>4</v>
      </c>
      <c r="U107" s="7">
        <v>2</v>
      </c>
    </row>
    <row r="108" spans="20:21" x14ac:dyDescent="0.35">
      <c r="T108" s="7">
        <v>0</v>
      </c>
      <c r="U108" s="7">
        <v>0</v>
      </c>
    </row>
    <row r="109" spans="20:21" x14ac:dyDescent="0.35">
      <c r="T109" s="7">
        <v>1</v>
      </c>
      <c r="U109" s="7">
        <v>4</v>
      </c>
    </row>
    <row r="110" spans="20:21" x14ac:dyDescent="0.35">
      <c r="T110" s="7">
        <v>2</v>
      </c>
      <c r="U110" s="7">
        <v>3</v>
      </c>
    </row>
    <row r="111" spans="20:21" x14ac:dyDescent="0.35">
      <c r="T111" s="7">
        <v>4</v>
      </c>
      <c r="U111" s="7">
        <v>4</v>
      </c>
    </row>
    <row r="112" spans="20:21" x14ac:dyDescent="0.35">
      <c r="T112" s="7">
        <v>1</v>
      </c>
      <c r="U112" s="7">
        <v>2</v>
      </c>
    </row>
    <row r="113" spans="20:21" x14ac:dyDescent="0.35">
      <c r="T113" s="7">
        <v>0</v>
      </c>
      <c r="U113" s="7">
        <v>3</v>
      </c>
    </row>
    <row r="114" spans="20:21" x14ac:dyDescent="0.35">
      <c r="T114" s="7">
        <v>0</v>
      </c>
      <c r="U114" s="7">
        <v>2</v>
      </c>
    </row>
    <row r="115" spans="20:21" x14ac:dyDescent="0.35">
      <c r="T115" s="7">
        <v>3</v>
      </c>
      <c r="U115" s="7">
        <v>4</v>
      </c>
    </row>
    <row r="116" spans="20:21" x14ac:dyDescent="0.35">
      <c r="T116" s="7">
        <v>0</v>
      </c>
      <c r="U116" s="7">
        <v>3</v>
      </c>
    </row>
    <row r="117" spans="20:21" x14ac:dyDescent="0.35">
      <c r="T117" s="7">
        <v>3</v>
      </c>
      <c r="U117" s="7">
        <v>4</v>
      </c>
    </row>
    <row r="118" spans="20:21" x14ac:dyDescent="0.35">
      <c r="T118" s="7">
        <v>0</v>
      </c>
      <c r="U118" s="7">
        <v>4</v>
      </c>
    </row>
    <row r="119" spans="20:21" x14ac:dyDescent="0.35">
      <c r="T119" s="7">
        <v>0</v>
      </c>
      <c r="U119" s="7">
        <v>4</v>
      </c>
    </row>
    <row r="120" spans="20:21" x14ac:dyDescent="0.35">
      <c r="T120" s="7">
        <v>0</v>
      </c>
      <c r="U120" s="7">
        <v>4</v>
      </c>
    </row>
    <row r="121" spans="20:21" x14ac:dyDescent="0.35">
      <c r="T121" s="7">
        <v>1</v>
      </c>
      <c r="U121" s="7">
        <v>4</v>
      </c>
    </row>
    <row r="122" spans="20:21" x14ac:dyDescent="0.35">
      <c r="T122" s="7">
        <v>3</v>
      </c>
      <c r="U122" s="7">
        <v>4</v>
      </c>
    </row>
    <row r="123" spans="20:21" x14ac:dyDescent="0.35">
      <c r="T123" s="7">
        <v>0</v>
      </c>
      <c r="U123" s="7">
        <v>4</v>
      </c>
    </row>
    <row r="124" spans="20:21" x14ac:dyDescent="0.35">
      <c r="T124" s="7">
        <v>0</v>
      </c>
      <c r="U124" s="7"/>
    </row>
    <row r="125" spans="20:21" x14ac:dyDescent="0.35">
      <c r="T125" s="7">
        <v>0</v>
      </c>
      <c r="U125" s="7"/>
    </row>
    <row r="126" spans="20:21" x14ac:dyDescent="0.35">
      <c r="T126" s="7">
        <v>1</v>
      </c>
      <c r="U126" s="7"/>
    </row>
    <row r="127" spans="20:21" x14ac:dyDescent="0.35">
      <c r="T127" s="7">
        <v>1</v>
      </c>
      <c r="U127" s="7"/>
    </row>
    <row r="128" spans="20:21" x14ac:dyDescent="0.35">
      <c r="T128" s="7"/>
      <c r="U128" s="7"/>
    </row>
    <row r="129" spans="19:21" x14ac:dyDescent="0.35">
      <c r="T129" s="7">
        <v>0</v>
      </c>
      <c r="U129" s="7">
        <v>4</v>
      </c>
    </row>
    <row r="130" spans="19:21" x14ac:dyDescent="0.35">
      <c r="T130" s="7">
        <v>0</v>
      </c>
      <c r="U130" s="7">
        <v>3</v>
      </c>
    </row>
    <row r="131" spans="19:21" x14ac:dyDescent="0.35">
      <c r="T131" s="7">
        <v>0</v>
      </c>
      <c r="U131" s="7">
        <v>4</v>
      </c>
    </row>
    <row r="132" spans="19:21" x14ac:dyDescent="0.35">
      <c r="T132" s="7">
        <v>1</v>
      </c>
      <c r="U132" s="7">
        <v>3</v>
      </c>
    </row>
    <row r="133" spans="19:21" x14ac:dyDescent="0.35">
      <c r="T133" s="7">
        <v>0</v>
      </c>
      <c r="U133" s="7">
        <v>4</v>
      </c>
    </row>
    <row r="134" spans="19:21" x14ac:dyDescent="0.35">
      <c r="T134" s="7">
        <v>0</v>
      </c>
      <c r="U134" s="7">
        <v>4</v>
      </c>
    </row>
    <row r="135" spans="19:21" x14ac:dyDescent="0.35">
      <c r="T135" s="7">
        <v>0</v>
      </c>
      <c r="U135" s="7">
        <v>3</v>
      </c>
    </row>
    <row r="138" spans="19:21" x14ac:dyDescent="0.35">
      <c r="S138" s="7"/>
    </row>
    <row r="139" spans="19:21" x14ac:dyDescent="0.35">
      <c r="S139" s="12" t="s">
        <v>158</v>
      </c>
      <c r="T139">
        <f>COUNT(T8:T138)</f>
        <v>81</v>
      </c>
      <c r="U139">
        <f>COUNT(U8:U138)</f>
        <v>118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workbookViewId="0"/>
  </sheetViews>
  <sheetFormatPr baseColWidth="10" defaultRowHeight="14.5" x14ac:dyDescent="0.35"/>
  <cols>
    <col min="2" max="2" width="34.08984375" customWidth="1"/>
    <col min="3" max="3" width="33.453125" customWidth="1"/>
    <col min="4" max="4" width="34.7265625" customWidth="1"/>
    <col min="5" max="5" width="20.54296875" customWidth="1"/>
    <col min="8" max="8" width="23.90625" customWidth="1"/>
    <col min="9" max="9" width="18.54296875" customWidth="1"/>
  </cols>
  <sheetData>
    <row r="1" spans="1:29" x14ac:dyDescent="0.35">
      <c r="A1" s="4" t="s">
        <v>94</v>
      </c>
      <c r="B1" s="15" t="s">
        <v>93</v>
      </c>
      <c r="G1" s="7"/>
      <c r="K1" s="20" t="s">
        <v>24</v>
      </c>
      <c r="L1" s="21" t="s">
        <v>81</v>
      </c>
      <c r="M1" s="21" t="s">
        <v>122</v>
      </c>
      <c r="N1" s="20"/>
      <c r="O1" s="20" t="s">
        <v>24</v>
      </c>
      <c r="P1" s="21" t="s">
        <v>81</v>
      </c>
      <c r="Q1" s="21" t="s">
        <v>122</v>
      </c>
      <c r="R1" s="20"/>
      <c r="S1" s="20" t="s">
        <v>24</v>
      </c>
      <c r="T1" s="21" t="s">
        <v>81</v>
      </c>
      <c r="U1" s="21" t="s">
        <v>122</v>
      </c>
      <c r="V1" s="20"/>
      <c r="W1" s="20" t="s">
        <v>24</v>
      </c>
      <c r="X1" s="21" t="s">
        <v>81</v>
      </c>
      <c r="Y1" s="21" t="s">
        <v>122</v>
      </c>
      <c r="Z1" s="20"/>
      <c r="AA1" s="20" t="s">
        <v>24</v>
      </c>
      <c r="AB1" s="21" t="s">
        <v>81</v>
      </c>
      <c r="AC1" s="21" t="s">
        <v>122</v>
      </c>
    </row>
    <row r="2" spans="1:29" x14ac:dyDescent="0.35">
      <c r="A2" s="4" t="s">
        <v>182</v>
      </c>
      <c r="B2" s="15" t="s">
        <v>183</v>
      </c>
      <c r="G2" s="7"/>
      <c r="H2" s="4" t="s">
        <v>166</v>
      </c>
      <c r="I2" s="4" t="s">
        <v>171</v>
      </c>
      <c r="K2" s="22">
        <v>1</v>
      </c>
      <c r="L2" s="20">
        <v>132</v>
      </c>
      <c r="M2" s="20">
        <v>0</v>
      </c>
      <c r="N2" s="20"/>
      <c r="O2" s="22">
        <v>2</v>
      </c>
      <c r="P2" s="20">
        <v>225</v>
      </c>
      <c r="Q2" s="20">
        <v>0</v>
      </c>
      <c r="R2" s="20"/>
      <c r="S2" s="22">
        <v>2</v>
      </c>
      <c r="T2" s="20">
        <v>425</v>
      </c>
      <c r="U2" s="20">
        <v>3</v>
      </c>
      <c r="V2" s="20"/>
      <c r="W2" s="22">
        <v>2</v>
      </c>
      <c r="X2" s="20">
        <v>620</v>
      </c>
      <c r="Y2" s="20">
        <v>2</v>
      </c>
      <c r="Z2" s="20"/>
      <c r="AA2" s="22">
        <v>2</v>
      </c>
      <c r="AB2" s="20">
        <v>812</v>
      </c>
      <c r="AC2" s="20">
        <v>2</v>
      </c>
    </row>
    <row r="3" spans="1:29" x14ac:dyDescent="0.35">
      <c r="A3" s="4" t="s">
        <v>31</v>
      </c>
      <c r="B3" s="15" t="s">
        <v>98</v>
      </c>
      <c r="G3" t="s">
        <v>123</v>
      </c>
      <c r="H3">
        <f>COUNT(M2:M25)</f>
        <v>24</v>
      </c>
      <c r="K3" s="22">
        <v>2</v>
      </c>
      <c r="L3" s="20">
        <v>144</v>
      </c>
      <c r="M3" s="20">
        <v>0</v>
      </c>
      <c r="N3" s="20"/>
      <c r="O3" s="22">
        <v>2</v>
      </c>
      <c r="P3" s="20">
        <v>225</v>
      </c>
      <c r="Q3" s="20">
        <v>1</v>
      </c>
      <c r="R3" s="20"/>
      <c r="S3" s="22">
        <v>1</v>
      </c>
      <c r="T3" s="20">
        <v>450</v>
      </c>
      <c r="U3" s="20">
        <v>0</v>
      </c>
      <c r="V3" s="20"/>
      <c r="W3" s="22">
        <v>2</v>
      </c>
      <c r="X3" s="20">
        <v>625</v>
      </c>
      <c r="Y3" s="20">
        <v>0</v>
      </c>
      <c r="Z3" s="20"/>
      <c r="AA3" s="22">
        <v>2</v>
      </c>
      <c r="AB3" s="20">
        <v>880</v>
      </c>
      <c r="AC3" s="20">
        <v>2</v>
      </c>
    </row>
    <row r="4" spans="1:29" x14ac:dyDescent="0.35">
      <c r="A4" s="4" t="s">
        <v>24</v>
      </c>
      <c r="B4" s="15" t="s">
        <v>177</v>
      </c>
      <c r="G4" s="42" t="s">
        <v>119</v>
      </c>
      <c r="H4" s="20">
        <f>COUNT(M2:M14,M17:M19,M21:M22,M24:M25)</f>
        <v>20</v>
      </c>
      <c r="I4" s="20">
        <f>2000/24</f>
        <v>83.333333333333329</v>
      </c>
      <c r="K4" s="22">
        <v>2</v>
      </c>
      <c r="L4" s="20">
        <v>150</v>
      </c>
      <c r="M4" s="20">
        <v>0</v>
      </c>
      <c r="N4" s="20"/>
      <c r="O4" s="22">
        <v>2</v>
      </c>
      <c r="P4" s="20">
        <v>324</v>
      </c>
      <c r="Q4" s="20">
        <v>0</v>
      </c>
      <c r="R4" s="20"/>
      <c r="S4" s="22">
        <v>2</v>
      </c>
      <c r="T4" s="20">
        <v>450</v>
      </c>
      <c r="U4" s="20">
        <v>0</v>
      </c>
      <c r="V4" s="20"/>
      <c r="W4" s="22">
        <v>2</v>
      </c>
      <c r="X4" s="20">
        <v>672</v>
      </c>
      <c r="Y4" s="20">
        <v>2</v>
      </c>
      <c r="Z4" s="20"/>
      <c r="AA4" s="22">
        <v>2</v>
      </c>
      <c r="AB4" s="20">
        <v>900</v>
      </c>
      <c r="AC4" s="20">
        <v>1</v>
      </c>
    </row>
    <row r="5" spans="1:29" x14ac:dyDescent="0.35">
      <c r="A5" s="4" t="s">
        <v>184</v>
      </c>
      <c r="B5" s="15" t="s">
        <v>185</v>
      </c>
      <c r="G5" s="19" t="s">
        <v>120</v>
      </c>
      <c r="H5" s="20">
        <f>COUNT(M23)</f>
        <v>1</v>
      </c>
      <c r="I5" s="20">
        <f>100/24</f>
        <v>4.166666666666667</v>
      </c>
      <c r="K5" s="22">
        <v>1</v>
      </c>
      <c r="L5" s="20">
        <v>198</v>
      </c>
      <c r="M5" s="20">
        <v>0</v>
      </c>
      <c r="N5" s="20"/>
      <c r="O5" s="22">
        <v>2</v>
      </c>
      <c r="P5" s="20">
        <v>340</v>
      </c>
      <c r="Q5" s="20">
        <v>0</v>
      </c>
      <c r="R5" s="20"/>
      <c r="S5" s="22">
        <v>2</v>
      </c>
      <c r="T5" s="20">
        <v>450</v>
      </c>
      <c r="U5" s="20">
        <v>1</v>
      </c>
      <c r="V5" s="20"/>
      <c r="W5" s="22">
        <v>2</v>
      </c>
      <c r="X5" s="20">
        <v>702</v>
      </c>
      <c r="Y5" s="20">
        <v>2</v>
      </c>
      <c r="Z5" s="20"/>
      <c r="AA5" s="22">
        <v>2</v>
      </c>
      <c r="AB5" s="20">
        <v>900</v>
      </c>
      <c r="AC5" s="20">
        <v>3</v>
      </c>
    </row>
    <row r="6" spans="1:29" x14ac:dyDescent="0.35">
      <c r="A6" s="4" t="s">
        <v>186</v>
      </c>
      <c r="B6">
        <f>COUNT(AC2:AC45,M2:M25,Q2:Q57,U2:U39,Y2:Y38)</f>
        <v>199</v>
      </c>
      <c r="G6" s="43" t="s">
        <v>121</v>
      </c>
      <c r="H6" s="20">
        <f>COUNT(M15:M16,M20)</f>
        <v>3</v>
      </c>
      <c r="I6" s="20">
        <f>300/24</f>
        <v>12.5</v>
      </c>
      <c r="K6" s="22">
        <v>4</v>
      </c>
      <c r="L6" s="20">
        <v>130</v>
      </c>
      <c r="M6" s="20">
        <v>1</v>
      </c>
      <c r="N6" s="20"/>
      <c r="O6" s="22">
        <v>2</v>
      </c>
      <c r="P6" s="20">
        <v>370</v>
      </c>
      <c r="Q6" s="20">
        <v>4</v>
      </c>
      <c r="R6" s="20"/>
      <c r="S6" s="22">
        <v>2</v>
      </c>
      <c r="T6" s="20">
        <v>500</v>
      </c>
      <c r="U6" s="20">
        <v>1</v>
      </c>
      <c r="V6" s="20"/>
      <c r="W6" s="22">
        <v>3</v>
      </c>
      <c r="X6" s="20">
        <v>625</v>
      </c>
      <c r="Y6" s="20">
        <v>3</v>
      </c>
      <c r="Z6" s="20"/>
      <c r="AA6" s="22">
        <v>2</v>
      </c>
      <c r="AB6" s="20">
        <v>946</v>
      </c>
      <c r="AC6" s="20">
        <v>2</v>
      </c>
    </row>
    <row r="7" spans="1:29" x14ac:dyDescent="0.35">
      <c r="G7" s="19"/>
      <c r="H7" s="20"/>
      <c r="I7" s="20"/>
      <c r="K7" s="22">
        <v>4</v>
      </c>
      <c r="L7" s="20">
        <v>144</v>
      </c>
      <c r="M7" s="20">
        <v>1</v>
      </c>
      <c r="N7" s="20"/>
      <c r="O7" s="22">
        <v>2</v>
      </c>
      <c r="P7" s="20">
        <v>374</v>
      </c>
      <c r="Q7" s="20">
        <v>0</v>
      </c>
      <c r="R7" s="20"/>
      <c r="S7" s="22">
        <v>2</v>
      </c>
      <c r="T7" s="20">
        <v>500</v>
      </c>
      <c r="U7" s="20">
        <v>1</v>
      </c>
      <c r="V7" s="20"/>
      <c r="W7" s="22">
        <v>4</v>
      </c>
      <c r="X7" s="20">
        <v>660</v>
      </c>
      <c r="Y7" s="20">
        <v>4</v>
      </c>
      <c r="Z7" s="20"/>
      <c r="AA7" s="22">
        <v>4</v>
      </c>
      <c r="AB7" s="20">
        <v>800</v>
      </c>
      <c r="AC7" s="20">
        <v>4</v>
      </c>
    </row>
    <row r="8" spans="1:29" x14ac:dyDescent="0.35">
      <c r="C8" s="26" t="s">
        <v>107</v>
      </c>
      <c r="D8" s="27" t="s">
        <v>108</v>
      </c>
      <c r="G8" s="19"/>
      <c r="H8" s="20">
        <f>SUM(H4:H6)</f>
        <v>24</v>
      </c>
      <c r="I8" s="20">
        <f>SUM(I4:I6)</f>
        <v>100</v>
      </c>
      <c r="K8" s="22">
        <v>4</v>
      </c>
      <c r="L8" s="20">
        <v>169</v>
      </c>
      <c r="M8" s="20">
        <v>0</v>
      </c>
      <c r="N8" s="20"/>
      <c r="O8" s="22">
        <v>2</v>
      </c>
      <c r="P8" s="20">
        <v>375</v>
      </c>
      <c r="Q8" s="20">
        <v>0</v>
      </c>
      <c r="R8" s="20"/>
      <c r="S8" s="22">
        <v>2</v>
      </c>
      <c r="T8" s="20">
        <v>522</v>
      </c>
      <c r="U8" s="20">
        <v>2</v>
      </c>
      <c r="V8" s="20"/>
      <c r="W8" s="22">
        <v>4</v>
      </c>
      <c r="X8" s="20">
        <v>700</v>
      </c>
      <c r="Y8" s="20">
        <v>0</v>
      </c>
      <c r="Z8" s="20"/>
      <c r="AA8" s="22">
        <v>4</v>
      </c>
      <c r="AB8" s="20">
        <v>800</v>
      </c>
      <c r="AC8" s="20">
        <v>4</v>
      </c>
    </row>
    <row r="9" spans="1:29" ht="16.5" x14ac:dyDescent="0.35">
      <c r="B9" s="4" t="s">
        <v>145</v>
      </c>
      <c r="C9" s="18" t="s">
        <v>109</v>
      </c>
      <c r="D9" s="18" t="s">
        <v>109</v>
      </c>
      <c r="G9" s="19"/>
      <c r="H9" s="20"/>
      <c r="I9" s="20"/>
      <c r="K9" s="22">
        <v>3</v>
      </c>
      <c r="L9" s="20">
        <v>180</v>
      </c>
      <c r="M9" s="20">
        <v>0</v>
      </c>
      <c r="N9" s="20"/>
      <c r="O9" s="22">
        <v>2</v>
      </c>
      <c r="P9" s="20">
        <v>400</v>
      </c>
      <c r="Q9" s="20">
        <v>0</v>
      </c>
      <c r="R9" s="20"/>
      <c r="S9" s="22">
        <v>2</v>
      </c>
      <c r="T9" s="20">
        <v>532</v>
      </c>
      <c r="U9" s="20">
        <v>0</v>
      </c>
      <c r="V9" s="20"/>
      <c r="W9" s="22">
        <v>3</v>
      </c>
      <c r="X9" s="20">
        <v>729</v>
      </c>
      <c r="Y9" s="20">
        <v>2</v>
      </c>
      <c r="Z9" s="20"/>
      <c r="AA9" s="22">
        <v>3</v>
      </c>
      <c r="AB9" s="20">
        <v>1120</v>
      </c>
      <c r="AC9" s="20">
        <v>3</v>
      </c>
    </row>
    <row r="10" spans="1:29" x14ac:dyDescent="0.35">
      <c r="B10" s="10" t="s">
        <v>102</v>
      </c>
      <c r="C10" s="20">
        <f>2000/24</f>
        <v>83.333333333333329</v>
      </c>
      <c r="D10" s="19"/>
      <c r="G10" s="19"/>
      <c r="H10" s="20"/>
      <c r="I10" s="20"/>
      <c r="K10" s="22">
        <v>4</v>
      </c>
      <c r="L10" s="20">
        <v>200</v>
      </c>
      <c r="M10" s="20">
        <v>0</v>
      </c>
      <c r="N10" s="20"/>
      <c r="O10" s="22">
        <v>2</v>
      </c>
      <c r="P10" s="20">
        <v>400</v>
      </c>
      <c r="Q10" s="20">
        <v>0</v>
      </c>
      <c r="R10" s="20"/>
      <c r="S10" s="22">
        <v>1</v>
      </c>
      <c r="T10" s="20">
        <v>540</v>
      </c>
      <c r="U10" s="20">
        <v>0</v>
      </c>
      <c r="V10" s="20"/>
      <c r="W10" s="22">
        <v>4</v>
      </c>
      <c r="X10" s="20">
        <v>750</v>
      </c>
      <c r="Y10" s="20">
        <v>0</v>
      </c>
      <c r="Z10" s="20"/>
      <c r="AA10" s="22">
        <v>3</v>
      </c>
      <c r="AB10" s="20">
        <v>1225</v>
      </c>
      <c r="AC10" s="20">
        <v>2</v>
      </c>
    </row>
    <row r="11" spans="1:29" x14ac:dyDescent="0.35">
      <c r="B11" s="10" t="s">
        <v>103</v>
      </c>
      <c r="C11" s="20">
        <f>4700/56</f>
        <v>83.928571428571431</v>
      </c>
      <c r="D11" s="19"/>
      <c r="G11" s="19"/>
      <c r="H11" s="21" t="s">
        <v>167</v>
      </c>
      <c r="I11" s="21" t="s">
        <v>172</v>
      </c>
      <c r="K11" s="22">
        <v>5</v>
      </c>
      <c r="L11" s="20">
        <v>64</v>
      </c>
      <c r="M11" s="20">
        <v>0</v>
      </c>
      <c r="N11" s="20"/>
      <c r="O11" s="22">
        <v>2</v>
      </c>
      <c r="P11" s="20">
        <v>400</v>
      </c>
      <c r="Q11" s="20">
        <v>0</v>
      </c>
      <c r="R11" s="20"/>
      <c r="S11" s="22">
        <v>2</v>
      </c>
      <c r="T11" s="20">
        <v>540</v>
      </c>
      <c r="U11" s="20">
        <v>0</v>
      </c>
      <c r="V11" s="20"/>
      <c r="W11" s="22">
        <v>3</v>
      </c>
      <c r="X11" s="20">
        <v>770</v>
      </c>
      <c r="Y11" s="20">
        <v>2</v>
      </c>
      <c r="Z11" s="20"/>
      <c r="AA11" s="22">
        <v>4</v>
      </c>
      <c r="AB11" s="20">
        <v>1600</v>
      </c>
      <c r="AC11" s="20">
        <v>3</v>
      </c>
    </row>
    <row r="12" spans="1:29" x14ac:dyDescent="0.35">
      <c r="B12" s="10" t="s">
        <v>104</v>
      </c>
      <c r="C12" s="20">
        <f>1800/41</f>
        <v>43.902439024390247</v>
      </c>
      <c r="D12" s="19"/>
      <c r="G12" s="20" t="s">
        <v>123</v>
      </c>
      <c r="H12" s="20">
        <f>COUNT(Q2:Q57)</f>
        <v>56</v>
      </c>
      <c r="I12" s="20"/>
      <c r="K12" s="22">
        <v>6</v>
      </c>
      <c r="L12" s="20">
        <v>165</v>
      </c>
      <c r="M12" s="20">
        <v>1</v>
      </c>
      <c r="N12" s="20"/>
      <c r="O12" s="22">
        <v>3</v>
      </c>
      <c r="P12" s="20">
        <v>225</v>
      </c>
      <c r="Q12" s="20">
        <v>0</v>
      </c>
      <c r="R12" s="20"/>
      <c r="S12" s="22">
        <v>2</v>
      </c>
      <c r="T12" s="20">
        <v>558</v>
      </c>
      <c r="U12" s="20">
        <v>1</v>
      </c>
      <c r="V12" s="20"/>
      <c r="W12" s="22">
        <v>4</v>
      </c>
      <c r="X12" s="20">
        <v>800</v>
      </c>
      <c r="Y12" s="20">
        <v>4</v>
      </c>
      <c r="Z12" s="20"/>
      <c r="AA12" s="22">
        <v>6</v>
      </c>
      <c r="AB12" s="20">
        <v>800</v>
      </c>
      <c r="AC12" s="20">
        <v>4</v>
      </c>
    </row>
    <row r="13" spans="1:29" x14ac:dyDescent="0.35">
      <c r="B13" s="10" t="s">
        <v>105</v>
      </c>
      <c r="C13" s="20">
        <f>700/37</f>
        <v>18.918918918918919</v>
      </c>
      <c r="D13" s="19"/>
      <c r="G13" s="42" t="s">
        <v>119</v>
      </c>
      <c r="H13" s="20">
        <f>COUNT(Q2:Q5,Q7:Q13,Q15:Q22,Q24:Q29,Q31,Q33:Q35,Q37:Q39,Q41,Q43:Q46,Q48:Q57)</f>
        <v>47</v>
      </c>
      <c r="I13" s="20">
        <f>4700/56</f>
        <v>83.928571428571431</v>
      </c>
      <c r="K13" s="22">
        <v>6</v>
      </c>
      <c r="L13" s="20">
        <v>200</v>
      </c>
      <c r="M13" s="20">
        <v>0</v>
      </c>
      <c r="N13" s="20"/>
      <c r="O13" s="22">
        <v>4</v>
      </c>
      <c r="P13" s="20">
        <v>255</v>
      </c>
      <c r="Q13" s="20">
        <v>0</v>
      </c>
      <c r="R13" s="20"/>
      <c r="S13" s="22">
        <v>1</v>
      </c>
      <c r="T13" s="20">
        <v>600</v>
      </c>
      <c r="U13" s="20">
        <v>1</v>
      </c>
      <c r="V13" s="20"/>
      <c r="W13" s="22">
        <v>4</v>
      </c>
      <c r="X13" s="20">
        <v>800</v>
      </c>
      <c r="Y13" s="20">
        <v>4</v>
      </c>
      <c r="Z13" s="20"/>
      <c r="AA13" s="22">
        <v>5</v>
      </c>
      <c r="AB13" s="20">
        <v>864</v>
      </c>
      <c r="AC13" s="20">
        <v>3</v>
      </c>
    </row>
    <row r="14" spans="1:29" x14ac:dyDescent="0.35">
      <c r="B14" s="10" t="s">
        <v>106</v>
      </c>
      <c r="C14" s="20">
        <f>400/44</f>
        <v>9.0909090909090917</v>
      </c>
      <c r="D14" s="19"/>
      <c r="G14" s="19" t="s">
        <v>120</v>
      </c>
      <c r="H14" s="20">
        <f>COUNT(Q14,Q30,Q32)</f>
        <v>3</v>
      </c>
      <c r="I14" s="20">
        <f>300/56</f>
        <v>5.3571428571428568</v>
      </c>
      <c r="K14" s="22">
        <v>7</v>
      </c>
      <c r="L14" s="20">
        <v>144</v>
      </c>
      <c r="M14" s="20">
        <v>0</v>
      </c>
      <c r="N14" s="20"/>
      <c r="O14" s="22">
        <v>3</v>
      </c>
      <c r="P14" s="20">
        <v>361</v>
      </c>
      <c r="Q14" s="20">
        <v>2</v>
      </c>
      <c r="R14" s="20"/>
      <c r="S14" s="22">
        <v>2</v>
      </c>
      <c r="T14" s="20">
        <v>600</v>
      </c>
      <c r="U14" s="20">
        <v>1</v>
      </c>
      <c r="V14" s="20"/>
      <c r="W14" s="22">
        <v>5</v>
      </c>
      <c r="X14" s="20">
        <v>616</v>
      </c>
      <c r="Y14" s="20">
        <v>0</v>
      </c>
      <c r="Z14" s="20"/>
      <c r="AA14" s="22">
        <v>6</v>
      </c>
      <c r="AB14" s="20">
        <v>875</v>
      </c>
      <c r="AC14" s="20">
        <v>2</v>
      </c>
    </row>
    <row r="15" spans="1:29" x14ac:dyDescent="0.35">
      <c r="B15" s="10" t="s">
        <v>102</v>
      </c>
      <c r="C15" s="19"/>
      <c r="D15" s="20">
        <f>300/24</f>
        <v>12.5</v>
      </c>
      <c r="G15" s="43" t="s">
        <v>121</v>
      </c>
      <c r="H15" s="20">
        <f>COUNT(Q6,Q23,Q36,Q40,Q42,Q47)</f>
        <v>6</v>
      </c>
      <c r="I15" s="20">
        <f>600/56</f>
        <v>10.714285714285714</v>
      </c>
      <c r="K15" s="22">
        <v>7</v>
      </c>
      <c r="L15" s="20">
        <v>160</v>
      </c>
      <c r="M15" s="20">
        <v>4</v>
      </c>
      <c r="N15" s="20"/>
      <c r="O15" s="22">
        <v>4</v>
      </c>
      <c r="P15" s="20">
        <v>375</v>
      </c>
      <c r="Q15" s="20">
        <v>0</v>
      </c>
      <c r="R15" s="20"/>
      <c r="S15" s="22">
        <v>2</v>
      </c>
      <c r="T15" s="20">
        <v>600</v>
      </c>
      <c r="U15" s="20">
        <v>3</v>
      </c>
      <c r="V15" s="20"/>
      <c r="W15" s="22">
        <v>5</v>
      </c>
      <c r="X15" s="20">
        <v>650</v>
      </c>
      <c r="Y15" s="20">
        <v>3</v>
      </c>
      <c r="Z15" s="20"/>
      <c r="AA15" s="22">
        <v>6</v>
      </c>
      <c r="AB15" s="20">
        <v>924</v>
      </c>
      <c r="AC15" s="20">
        <v>1</v>
      </c>
    </row>
    <row r="16" spans="1:29" x14ac:dyDescent="0.35">
      <c r="B16" s="10" t="s">
        <v>103</v>
      </c>
      <c r="C16" s="19"/>
      <c r="D16" s="20">
        <f>600/56</f>
        <v>10.714285714285714</v>
      </c>
      <c r="G16" s="19"/>
      <c r="H16" s="20"/>
      <c r="I16" s="20"/>
      <c r="K16" s="22">
        <v>7</v>
      </c>
      <c r="L16" s="20">
        <v>160</v>
      </c>
      <c r="M16" s="20">
        <v>4</v>
      </c>
      <c r="N16" s="20"/>
      <c r="O16" s="22">
        <v>4</v>
      </c>
      <c r="P16" s="20">
        <v>400</v>
      </c>
      <c r="Q16" s="20">
        <v>1</v>
      </c>
      <c r="R16" s="20"/>
      <c r="S16" s="22">
        <v>2</v>
      </c>
      <c r="T16" s="20">
        <v>600</v>
      </c>
      <c r="U16" s="20">
        <v>3</v>
      </c>
      <c r="V16" s="20"/>
      <c r="W16" s="22">
        <v>6</v>
      </c>
      <c r="X16" s="20">
        <v>700</v>
      </c>
      <c r="Y16" s="20">
        <v>4</v>
      </c>
      <c r="Z16" s="20"/>
      <c r="AA16" s="22">
        <v>5</v>
      </c>
      <c r="AB16" s="20">
        <v>1000</v>
      </c>
      <c r="AC16" s="20">
        <v>0</v>
      </c>
    </row>
    <row r="17" spans="1:29" x14ac:dyDescent="0.35">
      <c r="B17" s="10" t="s">
        <v>104</v>
      </c>
      <c r="C17" s="19"/>
      <c r="D17" s="20">
        <f>1600/41</f>
        <v>39.024390243902438</v>
      </c>
      <c r="G17" s="19"/>
      <c r="H17" s="20">
        <f>SUM(H13:H15)</f>
        <v>56</v>
      </c>
      <c r="I17" s="20">
        <f>SUM(I13:I15)</f>
        <v>100</v>
      </c>
      <c r="K17" s="22">
        <v>8</v>
      </c>
      <c r="L17" s="20">
        <v>165</v>
      </c>
      <c r="M17" s="20">
        <v>0</v>
      </c>
      <c r="N17" s="20"/>
      <c r="O17" s="22">
        <v>5</v>
      </c>
      <c r="P17" s="20">
        <v>260</v>
      </c>
      <c r="Q17" s="20">
        <v>0</v>
      </c>
      <c r="R17" s="20"/>
      <c r="S17" s="22">
        <v>4</v>
      </c>
      <c r="T17" s="20">
        <v>440</v>
      </c>
      <c r="U17" s="20">
        <v>4</v>
      </c>
      <c r="V17" s="20"/>
      <c r="W17" s="22">
        <v>5</v>
      </c>
      <c r="X17" s="20">
        <v>714</v>
      </c>
      <c r="Y17" s="20">
        <v>4</v>
      </c>
      <c r="Z17" s="20"/>
      <c r="AA17" s="22">
        <v>6</v>
      </c>
      <c r="AB17" s="20">
        <v>1000</v>
      </c>
      <c r="AC17" s="20">
        <v>3</v>
      </c>
    </row>
    <row r="18" spans="1:29" x14ac:dyDescent="0.35">
      <c r="B18" s="10" t="s">
        <v>105</v>
      </c>
      <c r="C18" s="19"/>
      <c r="D18" s="20">
        <f>2300/37</f>
        <v>62.162162162162161</v>
      </c>
      <c r="G18" s="19"/>
      <c r="H18" s="20"/>
      <c r="I18" s="20"/>
      <c r="K18" s="22">
        <v>8</v>
      </c>
      <c r="L18" s="20">
        <v>168</v>
      </c>
      <c r="M18" s="20">
        <v>0</v>
      </c>
      <c r="N18" s="20"/>
      <c r="O18" s="22">
        <v>5</v>
      </c>
      <c r="P18" s="20">
        <v>270</v>
      </c>
      <c r="Q18" s="20">
        <v>0</v>
      </c>
      <c r="R18" s="20"/>
      <c r="S18" s="22">
        <v>4</v>
      </c>
      <c r="T18" s="20">
        <v>500</v>
      </c>
      <c r="U18" s="20">
        <v>1</v>
      </c>
      <c r="V18" s="20"/>
      <c r="W18" s="22">
        <v>5</v>
      </c>
      <c r="X18" s="20">
        <v>720</v>
      </c>
      <c r="Y18" s="20">
        <v>1</v>
      </c>
      <c r="Z18" s="20"/>
      <c r="AA18" s="22">
        <v>7</v>
      </c>
      <c r="AB18" s="20">
        <v>800</v>
      </c>
      <c r="AC18" s="20">
        <v>4</v>
      </c>
    </row>
    <row r="19" spans="1:29" x14ac:dyDescent="0.35">
      <c r="B19" s="10" t="s">
        <v>106</v>
      </c>
      <c r="C19" s="19"/>
      <c r="D19" s="20">
        <f>3300/44</f>
        <v>75</v>
      </c>
      <c r="G19" s="19"/>
      <c r="H19" s="20"/>
      <c r="I19" s="20"/>
      <c r="K19" s="22">
        <v>7</v>
      </c>
      <c r="L19" s="20">
        <v>192</v>
      </c>
      <c r="M19" s="20">
        <v>0</v>
      </c>
      <c r="N19" s="20"/>
      <c r="O19" s="22">
        <v>5</v>
      </c>
      <c r="P19" s="20">
        <v>270</v>
      </c>
      <c r="Q19" s="20">
        <v>0</v>
      </c>
      <c r="R19" s="20"/>
      <c r="S19" s="22">
        <v>4</v>
      </c>
      <c r="T19" s="20">
        <v>540</v>
      </c>
      <c r="U19" s="20">
        <v>4</v>
      </c>
      <c r="V19" s="20"/>
      <c r="W19" s="22">
        <v>5</v>
      </c>
      <c r="X19" s="20">
        <v>750</v>
      </c>
      <c r="Y19" s="20">
        <v>4</v>
      </c>
      <c r="Z19" s="20"/>
      <c r="AA19" s="22">
        <v>7</v>
      </c>
      <c r="AB19" s="20">
        <v>840</v>
      </c>
      <c r="AC19" s="20">
        <v>4</v>
      </c>
    </row>
    <row r="20" spans="1:29" x14ac:dyDescent="0.35">
      <c r="G20" s="19"/>
      <c r="H20" s="21" t="s">
        <v>168</v>
      </c>
      <c r="I20" s="21" t="s">
        <v>173</v>
      </c>
      <c r="K20" s="22">
        <v>9</v>
      </c>
      <c r="L20" s="20">
        <v>50</v>
      </c>
      <c r="M20" s="20">
        <v>4</v>
      </c>
      <c r="N20" s="20"/>
      <c r="O20" s="22">
        <v>6</v>
      </c>
      <c r="P20" s="20">
        <v>270</v>
      </c>
      <c r="Q20" s="20">
        <v>0</v>
      </c>
      <c r="R20" s="20"/>
      <c r="S20" s="22">
        <v>4</v>
      </c>
      <c r="T20" s="20">
        <v>595</v>
      </c>
      <c r="U20" s="20">
        <v>3</v>
      </c>
      <c r="V20" s="20"/>
      <c r="W20" s="22">
        <v>6</v>
      </c>
      <c r="X20" s="20">
        <v>780</v>
      </c>
      <c r="Y20" s="20">
        <v>4</v>
      </c>
      <c r="Z20" s="20"/>
      <c r="AA20" s="22">
        <v>8</v>
      </c>
      <c r="AB20" s="20">
        <v>841</v>
      </c>
      <c r="AC20" s="20">
        <v>3</v>
      </c>
    </row>
    <row r="21" spans="1:29" x14ac:dyDescent="0.35">
      <c r="G21" s="20" t="s">
        <v>123</v>
      </c>
      <c r="H21" s="20">
        <f>COUNT(U2:U39)</f>
        <v>38</v>
      </c>
      <c r="I21" s="20"/>
      <c r="K21" s="22">
        <v>10</v>
      </c>
      <c r="L21" s="20">
        <v>144</v>
      </c>
      <c r="M21" s="20">
        <v>0</v>
      </c>
      <c r="N21" s="20"/>
      <c r="O21" s="22">
        <v>5</v>
      </c>
      <c r="P21" s="20">
        <v>286</v>
      </c>
      <c r="Q21" s="20">
        <v>0</v>
      </c>
      <c r="R21" s="20"/>
      <c r="S21" s="22">
        <v>5</v>
      </c>
      <c r="T21" s="20">
        <v>440</v>
      </c>
      <c r="U21" s="20">
        <v>1</v>
      </c>
      <c r="V21" s="20"/>
      <c r="W21" s="22">
        <v>6</v>
      </c>
      <c r="X21" s="20">
        <v>800</v>
      </c>
      <c r="Y21" s="20">
        <v>4</v>
      </c>
      <c r="Z21" s="20"/>
      <c r="AA21" s="22">
        <v>7</v>
      </c>
      <c r="AB21" s="20">
        <v>864</v>
      </c>
      <c r="AC21" s="20">
        <v>3</v>
      </c>
    </row>
    <row r="22" spans="1:29" x14ac:dyDescent="0.35">
      <c r="A22" s="4" t="s">
        <v>101</v>
      </c>
      <c r="B22" s="4" t="s">
        <v>114</v>
      </c>
      <c r="C22" s="26" t="s">
        <v>107</v>
      </c>
      <c r="D22" s="27" t="s">
        <v>108</v>
      </c>
      <c r="G22" s="42" t="s">
        <v>119</v>
      </c>
      <c r="H22" s="20">
        <f>COUNT(U3:U7,U9:U14,U18,U21,U25,U29,U31:U31,U36)</f>
        <v>17</v>
      </c>
      <c r="I22" s="20">
        <f>1800/41</f>
        <v>43.902439024390247</v>
      </c>
      <c r="K22" s="22">
        <v>10</v>
      </c>
      <c r="L22" s="20">
        <v>180</v>
      </c>
      <c r="M22" s="20">
        <v>1</v>
      </c>
      <c r="N22" s="20"/>
      <c r="O22" s="22">
        <v>5</v>
      </c>
      <c r="P22" s="20">
        <v>300</v>
      </c>
      <c r="Q22" s="20">
        <v>0</v>
      </c>
      <c r="R22" s="20"/>
      <c r="S22" s="22">
        <v>6</v>
      </c>
      <c r="T22" s="20">
        <v>480</v>
      </c>
      <c r="U22" s="20">
        <v>4</v>
      </c>
      <c r="V22" s="20"/>
      <c r="W22" s="22">
        <v>7</v>
      </c>
      <c r="X22" s="20">
        <v>630</v>
      </c>
      <c r="Y22" s="20">
        <v>4</v>
      </c>
      <c r="Z22" s="20"/>
      <c r="AA22" s="22">
        <v>8</v>
      </c>
      <c r="AB22" s="20">
        <v>864</v>
      </c>
      <c r="AC22" s="20">
        <v>3</v>
      </c>
    </row>
    <row r="23" spans="1:29" x14ac:dyDescent="0.35">
      <c r="B23" s="10" t="s">
        <v>110</v>
      </c>
      <c r="C23" s="7"/>
      <c r="D23" s="7"/>
      <c r="G23" s="19" t="s">
        <v>120</v>
      </c>
      <c r="H23" s="20">
        <f>COUNT(U8,#REF!,U24,U27,U30,U32,U35)</f>
        <v>6</v>
      </c>
      <c r="I23" s="20">
        <f>700/41</f>
        <v>17.073170731707318</v>
      </c>
      <c r="K23" s="22">
        <v>11</v>
      </c>
      <c r="L23" s="20">
        <v>200</v>
      </c>
      <c r="M23" s="20">
        <v>2</v>
      </c>
      <c r="N23" s="20"/>
      <c r="O23" s="22">
        <v>6</v>
      </c>
      <c r="P23" s="20">
        <v>320</v>
      </c>
      <c r="Q23" s="20">
        <v>4</v>
      </c>
      <c r="R23" s="20"/>
      <c r="S23" s="22">
        <v>6</v>
      </c>
      <c r="T23" s="20">
        <v>500</v>
      </c>
      <c r="U23" s="20">
        <v>3</v>
      </c>
      <c r="V23" s="20"/>
      <c r="W23" s="22">
        <v>8</v>
      </c>
      <c r="X23" s="20">
        <v>630</v>
      </c>
      <c r="Y23" s="20">
        <v>0</v>
      </c>
      <c r="Z23" s="20"/>
      <c r="AA23" s="22">
        <v>8</v>
      </c>
      <c r="AB23" s="20">
        <v>896</v>
      </c>
      <c r="AC23" s="20">
        <v>0</v>
      </c>
    </row>
    <row r="24" spans="1:29" x14ac:dyDescent="0.35">
      <c r="B24" s="11" t="s">
        <v>111</v>
      </c>
      <c r="C24" s="12">
        <v>-21.35</v>
      </c>
      <c r="D24" s="12">
        <v>17.64</v>
      </c>
      <c r="G24" s="43" t="s">
        <v>121</v>
      </c>
      <c r="H24" s="20">
        <f>COUNT(U2,U15:U17,U19:U20,U22:U23,U26,U28:U28,U33:U34,U37:U39)</f>
        <v>15</v>
      </c>
      <c r="I24" s="20">
        <f>1600/41</f>
        <v>39.024390243902438</v>
      </c>
      <c r="K24" s="22">
        <v>24</v>
      </c>
      <c r="L24" s="20">
        <v>96</v>
      </c>
      <c r="M24" s="20">
        <v>0</v>
      </c>
      <c r="N24" s="20"/>
      <c r="O24" s="22">
        <v>5</v>
      </c>
      <c r="P24" s="20">
        <v>380</v>
      </c>
      <c r="Q24" s="20">
        <v>0</v>
      </c>
      <c r="R24" s="20"/>
      <c r="S24" s="22">
        <v>6</v>
      </c>
      <c r="T24" s="20">
        <v>504</v>
      </c>
      <c r="U24" s="20">
        <v>2</v>
      </c>
      <c r="V24" s="20"/>
      <c r="W24" s="22">
        <v>7</v>
      </c>
      <c r="X24" s="20">
        <v>667</v>
      </c>
      <c r="Y24" s="20">
        <v>0</v>
      </c>
      <c r="Z24" s="20"/>
      <c r="AA24" s="22">
        <v>7</v>
      </c>
      <c r="AB24" s="20">
        <v>924</v>
      </c>
      <c r="AC24" s="20">
        <v>2</v>
      </c>
    </row>
    <row r="25" spans="1:29" x14ac:dyDescent="0.35">
      <c r="B25" s="10" t="s">
        <v>112</v>
      </c>
      <c r="C25" s="7">
        <v>111.9</v>
      </c>
      <c r="D25" s="7">
        <v>-101.3</v>
      </c>
      <c r="G25" s="19"/>
      <c r="H25" s="20"/>
      <c r="I25" s="20"/>
      <c r="K25" s="22">
        <v>21</v>
      </c>
      <c r="L25" s="20">
        <v>189</v>
      </c>
      <c r="M25" s="20">
        <v>0</v>
      </c>
      <c r="N25" s="20"/>
      <c r="O25" s="22">
        <v>8</v>
      </c>
      <c r="P25" s="20">
        <v>216</v>
      </c>
      <c r="Q25" s="20">
        <v>0</v>
      </c>
      <c r="R25" s="20"/>
      <c r="S25" s="22">
        <v>5</v>
      </c>
      <c r="T25" s="20">
        <v>600</v>
      </c>
      <c r="U25" s="20">
        <v>0</v>
      </c>
      <c r="V25" s="20"/>
      <c r="W25" s="22">
        <v>8</v>
      </c>
      <c r="X25" s="20">
        <v>670</v>
      </c>
      <c r="Y25" s="20">
        <v>3</v>
      </c>
      <c r="Z25" s="20"/>
      <c r="AA25" s="22">
        <v>7</v>
      </c>
      <c r="AB25" s="20">
        <v>925</v>
      </c>
      <c r="AC25" s="20">
        <v>3</v>
      </c>
    </row>
    <row r="26" spans="1:29" x14ac:dyDescent="0.35">
      <c r="B26" s="10" t="s">
        <v>113</v>
      </c>
      <c r="C26" s="7">
        <v>5.2409999999999997</v>
      </c>
      <c r="D26" s="7">
        <v>5.74</v>
      </c>
      <c r="G26" s="19"/>
      <c r="H26" s="20">
        <f>SUM(H22:H24)</f>
        <v>38</v>
      </c>
      <c r="I26" s="20">
        <f>SUM(I22:I24)</f>
        <v>100</v>
      </c>
      <c r="K26" s="20"/>
      <c r="L26" s="20"/>
      <c r="M26" s="20"/>
      <c r="N26" s="20"/>
      <c r="O26" s="22">
        <v>8</v>
      </c>
      <c r="P26" s="20">
        <v>216</v>
      </c>
      <c r="Q26" s="20">
        <v>0</v>
      </c>
      <c r="R26" s="20"/>
      <c r="S26" s="22">
        <v>6</v>
      </c>
      <c r="T26" s="20">
        <v>600</v>
      </c>
      <c r="U26" s="20">
        <v>4</v>
      </c>
      <c r="V26" s="20"/>
      <c r="W26" s="22">
        <v>7</v>
      </c>
      <c r="X26" s="20">
        <v>700</v>
      </c>
      <c r="Y26" s="20">
        <v>4</v>
      </c>
      <c r="Z26" s="20"/>
      <c r="AA26" s="22">
        <v>8</v>
      </c>
      <c r="AB26" s="20">
        <v>966</v>
      </c>
      <c r="AC26" s="20">
        <v>4</v>
      </c>
    </row>
    <row r="27" spans="1:29" x14ac:dyDescent="0.35">
      <c r="G27" s="19"/>
      <c r="H27" s="20"/>
      <c r="I27" s="20"/>
      <c r="K27" s="20"/>
      <c r="L27" s="20"/>
      <c r="M27" s="20"/>
      <c r="N27" s="20"/>
      <c r="O27" s="22">
        <v>8</v>
      </c>
      <c r="P27" s="20">
        <v>240</v>
      </c>
      <c r="Q27" s="20">
        <v>0</v>
      </c>
      <c r="R27" s="20"/>
      <c r="S27" s="22">
        <v>7</v>
      </c>
      <c r="T27" s="20">
        <v>432</v>
      </c>
      <c r="U27" s="20">
        <v>2</v>
      </c>
      <c r="V27" s="20"/>
      <c r="W27" s="22">
        <v>8</v>
      </c>
      <c r="X27" s="20">
        <v>700</v>
      </c>
      <c r="Y27" s="20">
        <v>3</v>
      </c>
      <c r="Z27" s="20"/>
      <c r="AA27" s="22">
        <v>7</v>
      </c>
      <c r="AB27" s="20">
        <v>1000</v>
      </c>
      <c r="AC27" s="20">
        <v>4</v>
      </c>
    </row>
    <row r="28" spans="1:29" x14ac:dyDescent="0.35">
      <c r="B28" s="10" t="s">
        <v>115</v>
      </c>
      <c r="C28" s="7"/>
      <c r="D28" s="7"/>
      <c r="G28" s="19"/>
      <c r="H28" s="20"/>
      <c r="I28" s="20"/>
      <c r="K28" s="20"/>
      <c r="L28" s="20"/>
      <c r="M28" s="20"/>
      <c r="N28" s="20"/>
      <c r="O28" s="22">
        <v>8</v>
      </c>
      <c r="P28" s="20">
        <v>240</v>
      </c>
      <c r="Q28" s="20">
        <v>1</v>
      </c>
      <c r="R28" s="20"/>
      <c r="S28" s="22">
        <v>7</v>
      </c>
      <c r="T28" s="20">
        <v>450</v>
      </c>
      <c r="U28" s="20">
        <v>4</v>
      </c>
      <c r="V28" s="20"/>
      <c r="W28" s="22">
        <v>7</v>
      </c>
      <c r="X28" s="20">
        <v>720</v>
      </c>
      <c r="Y28" s="20">
        <v>4</v>
      </c>
      <c r="Z28" s="20"/>
      <c r="AA28" s="22">
        <v>8</v>
      </c>
      <c r="AB28" s="20">
        <v>1044</v>
      </c>
      <c r="AC28" s="20">
        <v>4</v>
      </c>
    </row>
    <row r="29" spans="1:29" x14ac:dyDescent="0.35">
      <c r="B29" s="11" t="s">
        <v>116</v>
      </c>
      <c r="C29" s="12">
        <v>0.92730000000000001</v>
      </c>
      <c r="D29" s="12">
        <v>0.93469999999999998</v>
      </c>
      <c r="G29" s="19"/>
      <c r="H29" s="21" t="s">
        <v>169</v>
      </c>
      <c r="I29" s="21" t="s">
        <v>174</v>
      </c>
      <c r="K29" s="20"/>
      <c r="L29" s="20"/>
      <c r="M29" s="20"/>
      <c r="N29" s="20"/>
      <c r="O29" s="22">
        <v>7</v>
      </c>
      <c r="P29" s="20">
        <v>270</v>
      </c>
      <c r="Q29" s="20">
        <v>0</v>
      </c>
      <c r="R29" s="20"/>
      <c r="S29" s="22">
        <v>7</v>
      </c>
      <c r="T29" s="20">
        <v>532</v>
      </c>
      <c r="U29" s="20">
        <v>0</v>
      </c>
      <c r="V29" s="20"/>
      <c r="W29" s="22">
        <v>8</v>
      </c>
      <c r="X29" s="20">
        <v>720</v>
      </c>
      <c r="Y29" s="20">
        <v>2</v>
      </c>
      <c r="Z29" s="20"/>
      <c r="AA29" s="22">
        <v>8</v>
      </c>
      <c r="AB29" s="20">
        <v>1134</v>
      </c>
      <c r="AC29" s="20">
        <v>4</v>
      </c>
    </row>
    <row r="30" spans="1:29" x14ac:dyDescent="0.35">
      <c r="B30" s="10"/>
      <c r="C30" s="7"/>
      <c r="D30" s="7"/>
      <c r="G30" s="20" t="s">
        <v>123</v>
      </c>
      <c r="H30" s="20">
        <f>COUNT(Y2:Y38)</f>
        <v>37</v>
      </c>
      <c r="I30" s="20"/>
      <c r="K30" s="20"/>
      <c r="L30" s="20"/>
      <c r="M30" s="20"/>
      <c r="N30" s="20"/>
      <c r="O30" s="22">
        <v>7</v>
      </c>
      <c r="P30" s="20">
        <v>300</v>
      </c>
      <c r="Q30" s="20">
        <v>2</v>
      </c>
      <c r="R30" s="20"/>
      <c r="S30" s="22">
        <v>7</v>
      </c>
      <c r="T30" s="20">
        <v>540</v>
      </c>
      <c r="U30" s="20">
        <v>2</v>
      </c>
      <c r="V30" s="20"/>
      <c r="W30" s="22">
        <v>7</v>
      </c>
      <c r="X30" s="20">
        <v>756</v>
      </c>
      <c r="Y30" s="20">
        <v>4</v>
      </c>
      <c r="Z30" s="20"/>
      <c r="AA30" s="22">
        <v>12</v>
      </c>
      <c r="AB30" s="20">
        <v>820</v>
      </c>
      <c r="AC30" s="20">
        <v>3</v>
      </c>
    </row>
    <row r="31" spans="1:29" x14ac:dyDescent="0.35">
      <c r="B31" s="4" t="s">
        <v>117</v>
      </c>
      <c r="G31" s="42" t="s">
        <v>119</v>
      </c>
      <c r="H31" s="20">
        <f>COUNT(Y3,Y8,Y10,Y14,Y18,Y23:Y24)</f>
        <v>7</v>
      </c>
      <c r="I31" s="20">
        <f>700/37</f>
        <v>18.918918918918919</v>
      </c>
      <c r="K31" s="20"/>
      <c r="L31" s="20"/>
      <c r="M31" s="20"/>
      <c r="N31" s="20"/>
      <c r="O31" s="22">
        <v>8</v>
      </c>
      <c r="P31" s="20">
        <v>324</v>
      </c>
      <c r="Q31" s="20">
        <v>0</v>
      </c>
      <c r="R31" s="20"/>
      <c r="S31" s="22">
        <v>8</v>
      </c>
      <c r="T31" s="20">
        <v>572</v>
      </c>
      <c r="U31" s="20">
        <v>1</v>
      </c>
      <c r="V31" s="20"/>
      <c r="W31" s="22">
        <v>8</v>
      </c>
      <c r="X31" s="20">
        <v>759</v>
      </c>
      <c r="Y31" s="20">
        <v>4</v>
      </c>
      <c r="Z31" s="20"/>
      <c r="AA31" s="22">
        <v>11</v>
      </c>
      <c r="AB31" s="20">
        <v>930</v>
      </c>
      <c r="AC31" s="20">
        <v>2</v>
      </c>
    </row>
    <row r="32" spans="1:29" x14ac:dyDescent="0.35">
      <c r="B32" t="s">
        <v>124</v>
      </c>
      <c r="G32" s="19" t="s">
        <v>120</v>
      </c>
      <c r="H32" s="20">
        <f>COUNT(Y2,Y4:Y5,Y9,Y11,Y29,Y38)</f>
        <v>7</v>
      </c>
      <c r="I32" s="20">
        <f>700/37</f>
        <v>18.918918918918919</v>
      </c>
      <c r="K32" s="20"/>
      <c r="L32" s="20"/>
      <c r="M32" s="20"/>
      <c r="N32" s="20"/>
      <c r="O32" s="22">
        <v>8</v>
      </c>
      <c r="P32" s="20">
        <v>351</v>
      </c>
      <c r="Q32" s="20">
        <v>2</v>
      </c>
      <c r="R32" s="20"/>
      <c r="S32" s="22">
        <v>7</v>
      </c>
      <c r="T32" s="20">
        <v>594</v>
      </c>
      <c r="U32" s="20">
        <v>2</v>
      </c>
      <c r="V32" s="20"/>
      <c r="W32" s="22">
        <v>7</v>
      </c>
      <c r="X32" s="20">
        <v>760</v>
      </c>
      <c r="Y32" s="20">
        <v>4</v>
      </c>
      <c r="Z32" s="20"/>
      <c r="AA32" s="22">
        <v>9</v>
      </c>
      <c r="AB32" s="20">
        <v>936</v>
      </c>
      <c r="AC32" s="20">
        <v>4</v>
      </c>
    </row>
    <row r="33" spans="1:29" x14ac:dyDescent="0.35">
      <c r="B33" s="4" t="s">
        <v>125</v>
      </c>
      <c r="G33" s="43" t="s">
        <v>121</v>
      </c>
      <c r="H33" s="20">
        <f>COUNT(Y6:Y7,Y12:Y13,Y15:Y17,Y19:Y22,Y25:Y28,Y30:Y37)</f>
        <v>23</v>
      </c>
      <c r="I33" s="20">
        <f>2300/37</f>
        <v>62.162162162162161</v>
      </c>
      <c r="J33" s="20"/>
      <c r="K33" s="20"/>
      <c r="L33" s="20"/>
      <c r="M33" s="20"/>
      <c r="N33" s="20"/>
      <c r="O33" s="22">
        <v>7</v>
      </c>
      <c r="P33" s="20">
        <v>378</v>
      </c>
      <c r="Q33" s="20">
        <v>0</v>
      </c>
      <c r="R33" s="20"/>
      <c r="S33" s="22">
        <v>7</v>
      </c>
      <c r="T33" s="20">
        <v>594</v>
      </c>
      <c r="U33" s="20">
        <v>3</v>
      </c>
      <c r="V33" s="20"/>
      <c r="W33" s="22">
        <v>8</v>
      </c>
      <c r="X33" s="20">
        <v>760</v>
      </c>
      <c r="Y33" s="20">
        <v>3</v>
      </c>
      <c r="Z33" s="20"/>
      <c r="AA33" s="22">
        <v>14</v>
      </c>
      <c r="AB33" s="20">
        <v>980</v>
      </c>
      <c r="AC33" s="20">
        <v>3</v>
      </c>
    </row>
    <row r="34" spans="1:29" x14ac:dyDescent="0.35">
      <c r="G34" s="19"/>
      <c r="H34" s="20"/>
      <c r="I34" s="20"/>
      <c r="K34" s="20"/>
      <c r="L34" s="20"/>
      <c r="M34" s="20"/>
      <c r="N34" s="20"/>
      <c r="O34" s="22">
        <v>8</v>
      </c>
      <c r="P34" s="20">
        <v>396</v>
      </c>
      <c r="Q34" s="20">
        <v>0</v>
      </c>
      <c r="R34" s="20"/>
      <c r="S34" s="22">
        <v>8</v>
      </c>
      <c r="T34" s="20">
        <v>594</v>
      </c>
      <c r="U34" s="20">
        <v>4</v>
      </c>
      <c r="V34" s="20"/>
      <c r="W34" s="22">
        <v>7</v>
      </c>
      <c r="X34" s="20">
        <v>775</v>
      </c>
      <c r="Y34" s="20">
        <v>4</v>
      </c>
      <c r="Z34" s="20"/>
      <c r="AA34" s="22">
        <v>11</v>
      </c>
      <c r="AB34" s="20">
        <v>1056</v>
      </c>
      <c r="AC34" s="20">
        <v>4</v>
      </c>
    </row>
    <row r="35" spans="1:29" x14ac:dyDescent="0.35">
      <c r="B35" t="s">
        <v>126</v>
      </c>
      <c r="G35" s="19"/>
      <c r="H35" s="20">
        <f>SUM(H31:H33)</f>
        <v>37</v>
      </c>
      <c r="I35" s="20">
        <f>SUM(I31:I33)</f>
        <v>100</v>
      </c>
      <c r="K35" s="20"/>
      <c r="L35" s="20"/>
      <c r="M35" s="20"/>
      <c r="N35" s="20"/>
      <c r="O35" s="22">
        <v>7</v>
      </c>
      <c r="P35" s="20">
        <v>400</v>
      </c>
      <c r="Q35" s="20">
        <v>1</v>
      </c>
      <c r="R35" s="20"/>
      <c r="S35" s="22">
        <v>14</v>
      </c>
      <c r="T35" s="20">
        <v>450</v>
      </c>
      <c r="U35" s="20">
        <v>2</v>
      </c>
      <c r="V35" s="20"/>
      <c r="W35" s="22">
        <v>7</v>
      </c>
      <c r="X35" s="20">
        <v>800</v>
      </c>
      <c r="Y35" s="20">
        <v>4</v>
      </c>
      <c r="Z35" s="20"/>
      <c r="AA35" s="22">
        <v>11</v>
      </c>
      <c r="AB35" s="20">
        <v>1125</v>
      </c>
      <c r="AC35" s="20">
        <v>4</v>
      </c>
    </row>
    <row r="36" spans="1:29" x14ac:dyDescent="0.35">
      <c r="B36" t="s">
        <v>199</v>
      </c>
      <c r="G36" s="19"/>
      <c r="H36" s="20"/>
      <c r="I36" s="20"/>
      <c r="K36" s="20"/>
      <c r="L36" s="20"/>
      <c r="M36" s="20"/>
      <c r="N36" s="20"/>
      <c r="O36" s="22">
        <v>9</v>
      </c>
      <c r="P36" s="20">
        <v>224</v>
      </c>
      <c r="Q36" s="20">
        <v>4</v>
      </c>
      <c r="R36" s="20"/>
      <c r="S36" s="22">
        <v>10</v>
      </c>
      <c r="T36" s="20">
        <v>504</v>
      </c>
      <c r="U36" s="20">
        <v>0</v>
      </c>
      <c r="V36" s="20"/>
      <c r="W36" s="22">
        <v>9</v>
      </c>
      <c r="X36" s="20">
        <v>616</v>
      </c>
      <c r="Y36" s="20">
        <v>3</v>
      </c>
      <c r="Z36" s="20"/>
      <c r="AA36" s="22">
        <v>14</v>
      </c>
      <c r="AB36" s="20">
        <v>1161</v>
      </c>
      <c r="AC36" s="20">
        <v>4</v>
      </c>
    </row>
    <row r="37" spans="1:29" x14ac:dyDescent="0.35">
      <c r="B37" t="s">
        <v>118</v>
      </c>
      <c r="G37" s="19"/>
      <c r="H37" s="21" t="s">
        <v>170</v>
      </c>
      <c r="I37" s="21" t="s">
        <v>175</v>
      </c>
      <c r="K37" s="20"/>
      <c r="L37" s="20"/>
      <c r="M37" s="20"/>
      <c r="N37" s="20"/>
      <c r="O37" s="22">
        <v>10</v>
      </c>
      <c r="P37" s="20">
        <v>225</v>
      </c>
      <c r="Q37" s="20">
        <v>1</v>
      </c>
      <c r="R37" s="20"/>
      <c r="S37" s="22">
        <v>9</v>
      </c>
      <c r="T37" s="20">
        <v>506</v>
      </c>
      <c r="U37" s="20">
        <v>4</v>
      </c>
      <c r="V37" s="20"/>
      <c r="W37" s="22">
        <v>12</v>
      </c>
      <c r="X37" s="20">
        <v>616</v>
      </c>
      <c r="Y37" s="20">
        <v>4</v>
      </c>
      <c r="Z37" s="20"/>
      <c r="AA37" s="22">
        <v>10</v>
      </c>
      <c r="AB37" s="20">
        <v>1176</v>
      </c>
      <c r="AC37" s="20">
        <v>4</v>
      </c>
    </row>
    <row r="38" spans="1:29" x14ac:dyDescent="0.35">
      <c r="G38" s="20" t="s">
        <v>123</v>
      </c>
      <c r="H38" s="20">
        <f>COUNT(AC2:AC45)</f>
        <v>44</v>
      </c>
      <c r="I38" s="20"/>
      <c r="K38" s="20"/>
      <c r="L38" s="20"/>
      <c r="M38" s="20"/>
      <c r="N38" s="20"/>
      <c r="O38" s="22">
        <v>14</v>
      </c>
      <c r="P38" s="20">
        <v>231</v>
      </c>
      <c r="Q38" s="20">
        <v>0</v>
      </c>
      <c r="R38" s="20"/>
      <c r="S38" s="22">
        <v>25</v>
      </c>
      <c r="T38" s="20">
        <v>446</v>
      </c>
      <c r="U38" s="20">
        <v>4</v>
      </c>
      <c r="V38" s="20"/>
      <c r="W38" s="22">
        <v>14</v>
      </c>
      <c r="X38" s="20">
        <v>702</v>
      </c>
      <c r="Y38" s="20">
        <v>2</v>
      </c>
      <c r="Z38" s="20"/>
      <c r="AA38" s="22">
        <v>11</v>
      </c>
      <c r="AB38" s="20">
        <v>1260</v>
      </c>
      <c r="AC38" s="20">
        <v>4</v>
      </c>
    </row>
    <row r="39" spans="1:29" x14ac:dyDescent="0.35">
      <c r="G39" s="42" t="s">
        <v>119</v>
      </c>
      <c r="H39" s="20">
        <f>COUNT(AC4,AC15:AC16,AC23)</f>
        <v>4</v>
      </c>
      <c r="I39" s="20">
        <f>400/44</f>
        <v>9.0909090909090917</v>
      </c>
      <c r="K39" s="20"/>
      <c r="L39" s="20"/>
      <c r="M39" s="20"/>
      <c r="N39" s="20"/>
      <c r="O39" s="22">
        <v>12</v>
      </c>
      <c r="P39" s="20">
        <v>234</v>
      </c>
      <c r="Q39" s="20">
        <v>0</v>
      </c>
      <c r="R39" s="20"/>
      <c r="S39" s="22">
        <v>22</v>
      </c>
      <c r="T39" s="20">
        <v>510</v>
      </c>
      <c r="U39" s="20">
        <v>3</v>
      </c>
      <c r="V39" s="20"/>
      <c r="W39" s="20"/>
      <c r="X39" s="20"/>
      <c r="Y39" s="20"/>
      <c r="Z39" s="20"/>
      <c r="AA39" s="22">
        <v>12</v>
      </c>
      <c r="AB39" s="20">
        <v>1260</v>
      </c>
      <c r="AC39" s="20">
        <v>4</v>
      </c>
    </row>
    <row r="40" spans="1:29" x14ac:dyDescent="0.35">
      <c r="G40" s="19" t="s">
        <v>120</v>
      </c>
      <c r="H40" s="20">
        <f>COUNT(AC2:AC3,AC6,AC10,AC14,AC24,AC31)</f>
        <v>7</v>
      </c>
      <c r="I40" s="20">
        <f>700/44</f>
        <v>15.909090909090908</v>
      </c>
      <c r="K40" s="20"/>
      <c r="L40" s="20"/>
      <c r="M40" s="20"/>
      <c r="N40" s="20"/>
      <c r="O40" s="22">
        <v>12</v>
      </c>
      <c r="P40" s="20">
        <v>234</v>
      </c>
      <c r="Q40" s="20">
        <v>3</v>
      </c>
      <c r="R40" s="20"/>
      <c r="S40" s="20"/>
      <c r="T40" s="20"/>
      <c r="U40" s="20"/>
      <c r="V40" s="20"/>
      <c r="W40" s="20"/>
      <c r="X40" s="20"/>
      <c r="Y40" s="20"/>
      <c r="Z40" s="20"/>
      <c r="AA40" s="22">
        <v>10</v>
      </c>
      <c r="AB40" s="20">
        <v>1404</v>
      </c>
      <c r="AC40" s="20">
        <v>4</v>
      </c>
    </row>
    <row r="41" spans="1:29" x14ac:dyDescent="0.35">
      <c r="A41" s="4" t="s">
        <v>101</v>
      </c>
      <c r="B41" s="16" t="s">
        <v>203</v>
      </c>
      <c r="C41" s="12" t="s">
        <v>163</v>
      </c>
      <c r="D41" s="12" t="s">
        <v>164</v>
      </c>
      <c r="G41" s="43" t="s">
        <v>121</v>
      </c>
      <c r="H41" s="20">
        <f>COUNT(AC5,AC7:AC9,AC11:AC13,AC17:AC22,AC25:AC30,AC32:AC45)</f>
        <v>33</v>
      </c>
      <c r="I41" s="20">
        <f>3300/44</f>
        <v>75</v>
      </c>
      <c r="K41" s="20"/>
      <c r="L41" s="20"/>
      <c r="M41" s="20"/>
      <c r="N41" s="20"/>
      <c r="O41" s="22">
        <v>10</v>
      </c>
      <c r="P41" s="20">
        <v>240</v>
      </c>
      <c r="Q41" s="20">
        <v>0</v>
      </c>
      <c r="R41" s="20"/>
      <c r="S41" s="20"/>
      <c r="T41" s="20"/>
      <c r="U41" s="20"/>
      <c r="V41" s="20"/>
      <c r="W41" s="20"/>
      <c r="X41" s="20"/>
      <c r="Y41" s="20"/>
      <c r="Z41" s="20"/>
      <c r="AA41" s="22">
        <v>21</v>
      </c>
      <c r="AB41" s="20">
        <v>1110</v>
      </c>
      <c r="AC41" s="20">
        <v>4</v>
      </c>
    </row>
    <row r="42" spans="1:29" x14ac:dyDescent="0.35">
      <c r="C42" s="10" t="s">
        <v>72</v>
      </c>
      <c r="D42" s="7"/>
      <c r="G42" s="19"/>
      <c r="H42" s="20"/>
      <c r="I42" s="20"/>
      <c r="K42" s="20"/>
      <c r="L42" s="20"/>
      <c r="M42" s="20"/>
      <c r="N42" s="20"/>
      <c r="O42" s="22">
        <v>9</v>
      </c>
      <c r="P42" s="20">
        <v>252</v>
      </c>
      <c r="Q42" s="20">
        <v>3</v>
      </c>
      <c r="R42" s="20"/>
      <c r="S42" s="20"/>
      <c r="T42" s="20"/>
      <c r="U42" s="20"/>
      <c r="V42" s="20"/>
      <c r="W42" s="20"/>
      <c r="X42" s="20"/>
      <c r="Y42" s="20"/>
      <c r="Z42" s="20"/>
      <c r="AA42" s="22">
        <v>21</v>
      </c>
      <c r="AB42" s="20">
        <v>1190</v>
      </c>
      <c r="AC42" s="20">
        <v>3</v>
      </c>
    </row>
    <row r="43" spans="1:29" x14ac:dyDescent="0.35">
      <c r="C43" s="10" t="s">
        <v>73</v>
      </c>
      <c r="D43" s="12" t="s">
        <v>74</v>
      </c>
      <c r="G43" s="19"/>
      <c r="H43" s="20">
        <f>SUM(H39:H41)</f>
        <v>44</v>
      </c>
      <c r="I43" s="20">
        <f>SUM(I39:I41)</f>
        <v>100</v>
      </c>
      <c r="K43" s="20"/>
      <c r="L43" s="20"/>
      <c r="M43" s="20"/>
      <c r="N43" s="20"/>
      <c r="O43" s="22">
        <v>14</v>
      </c>
      <c r="P43" s="20">
        <v>253</v>
      </c>
      <c r="Q43" s="20">
        <v>0</v>
      </c>
      <c r="R43" s="20"/>
      <c r="S43" s="20"/>
      <c r="T43" s="20"/>
      <c r="U43" s="20"/>
      <c r="V43" s="20"/>
      <c r="W43" s="20"/>
      <c r="X43" s="20"/>
      <c r="Y43" s="20"/>
      <c r="Z43" s="20"/>
      <c r="AA43" s="22">
        <v>21</v>
      </c>
      <c r="AB43" s="20">
        <v>1216</v>
      </c>
      <c r="AC43" s="20">
        <v>4</v>
      </c>
    </row>
    <row r="44" spans="1:29" x14ac:dyDescent="0.35">
      <c r="C44" s="10" t="s">
        <v>59</v>
      </c>
      <c r="D44" s="7" t="s">
        <v>162</v>
      </c>
      <c r="G44" s="20"/>
      <c r="H44" s="20"/>
      <c r="I44" s="20"/>
      <c r="K44" s="20"/>
      <c r="L44" s="20"/>
      <c r="M44" s="20"/>
      <c r="N44" s="20"/>
      <c r="O44" s="22">
        <v>10</v>
      </c>
      <c r="P44" s="20">
        <v>256</v>
      </c>
      <c r="Q44" s="20">
        <v>0</v>
      </c>
      <c r="R44" s="20"/>
      <c r="S44" s="20"/>
      <c r="T44" s="20"/>
      <c r="U44" s="20"/>
      <c r="V44" s="20"/>
      <c r="W44" s="20"/>
      <c r="X44" s="20"/>
      <c r="Y44" s="20"/>
      <c r="Z44" s="20"/>
      <c r="AA44" s="22">
        <v>25</v>
      </c>
      <c r="AB44" s="20">
        <v>1404</v>
      </c>
      <c r="AC44" s="20">
        <v>4</v>
      </c>
    </row>
    <row r="45" spans="1:29" x14ac:dyDescent="0.35">
      <c r="C45" s="10" t="s">
        <v>63</v>
      </c>
      <c r="D45" s="7" t="s">
        <v>137</v>
      </c>
      <c r="G45" s="20"/>
      <c r="H45" s="20"/>
      <c r="I45" s="20"/>
      <c r="K45" s="20"/>
      <c r="L45" s="20"/>
      <c r="M45" s="20"/>
      <c r="N45" s="20"/>
      <c r="O45" s="22">
        <v>9</v>
      </c>
      <c r="P45" s="20">
        <v>266</v>
      </c>
      <c r="Q45" s="20">
        <v>0</v>
      </c>
      <c r="R45" s="20"/>
      <c r="S45" s="20"/>
      <c r="T45" s="20"/>
      <c r="U45" s="20"/>
      <c r="V45" s="20"/>
      <c r="W45" s="20"/>
      <c r="X45" s="20"/>
      <c r="Y45" s="20"/>
      <c r="Z45" s="20"/>
      <c r="AA45" s="22">
        <v>21</v>
      </c>
      <c r="AB45" s="20">
        <v>1892</v>
      </c>
      <c r="AC45" s="20">
        <v>3</v>
      </c>
    </row>
    <row r="46" spans="1:29" x14ac:dyDescent="0.35">
      <c r="C46" s="10" t="s">
        <v>76</v>
      </c>
      <c r="D46" s="7" t="s">
        <v>77</v>
      </c>
      <c r="G46" s="20"/>
      <c r="H46" s="20"/>
      <c r="I46" s="20"/>
      <c r="K46" s="20"/>
      <c r="L46" s="20"/>
      <c r="M46" s="20"/>
      <c r="N46" s="20"/>
      <c r="O46" s="22">
        <v>12</v>
      </c>
      <c r="P46" s="20">
        <v>266</v>
      </c>
      <c r="Q46" s="20">
        <v>1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x14ac:dyDescent="0.35">
      <c r="C47" s="10" t="s">
        <v>78</v>
      </c>
      <c r="D47" s="7" t="s">
        <v>66</v>
      </c>
      <c r="G47" s="20"/>
      <c r="H47" s="20"/>
      <c r="I47" s="20"/>
      <c r="K47" s="20"/>
      <c r="L47" s="20"/>
      <c r="M47" s="20"/>
      <c r="N47" s="20"/>
      <c r="O47" s="22">
        <v>10</v>
      </c>
      <c r="P47" s="20">
        <v>270</v>
      </c>
      <c r="Q47" s="20">
        <v>3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x14ac:dyDescent="0.35">
      <c r="K48" s="20"/>
      <c r="L48" s="20"/>
      <c r="M48" s="20"/>
      <c r="N48" s="20"/>
      <c r="O48" s="22">
        <v>14</v>
      </c>
      <c r="P48" s="20">
        <v>289</v>
      </c>
      <c r="Q48" s="20">
        <v>0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2:29" x14ac:dyDescent="0.35">
      <c r="K49" s="20"/>
      <c r="L49" s="20"/>
      <c r="M49" s="20"/>
      <c r="N49" s="20"/>
      <c r="O49" s="22">
        <v>12</v>
      </c>
      <c r="P49" s="20">
        <v>300</v>
      </c>
      <c r="Q49" s="20">
        <v>0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2:29" x14ac:dyDescent="0.35">
      <c r="B50" s="16" t="s">
        <v>204</v>
      </c>
      <c r="C50" s="12" t="s">
        <v>164</v>
      </c>
      <c r="D50" s="12" t="s">
        <v>165</v>
      </c>
      <c r="K50" s="20"/>
      <c r="L50" s="20"/>
      <c r="M50" s="20"/>
      <c r="N50" s="20"/>
      <c r="O50" s="22">
        <v>11</v>
      </c>
      <c r="P50" s="20">
        <v>315</v>
      </c>
      <c r="Q50" s="20">
        <v>0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2:29" x14ac:dyDescent="0.35">
      <c r="C51" s="10" t="s">
        <v>72</v>
      </c>
      <c r="D51" s="7"/>
      <c r="K51" s="20"/>
      <c r="L51" s="20"/>
      <c r="M51" s="20"/>
      <c r="N51" s="20"/>
      <c r="O51" s="22">
        <v>9</v>
      </c>
      <c r="P51" s="20">
        <v>325</v>
      </c>
      <c r="Q51" s="20">
        <v>1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2:29" x14ac:dyDescent="0.35">
      <c r="C52" s="10" t="s">
        <v>73</v>
      </c>
      <c r="D52" s="12" t="s">
        <v>74</v>
      </c>
      <c r="G52" s="19"/>
      <c r="K52" s="20"/>
      <c r="L52" s="20"/>
      <c r="M52" s="20"/>
      <c r="N52" s="20"/>
      <c r="O52" s="22">
        <v>14</v>
      </c>
      <c r="P52" s="20">
        <v>357</v>
      </c>
      <c r="Q52" s="20">
        <v>1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2:29" x14ac:dyDescent="0.35">
      <c r="C53" s="10" t="s">
        <v>59</v>
      </c>
      <c r="D53" s="7" t="s">
        <v>75</v>
      </c>
      <c r="G53" s="19"/>
      <c r="K53" s="20"/>
      <c r="L53" s="20"/>
      <c r="M53" s="20"/>
      <c r="N53" s="20"/>
      <c r="O53" s="22">
        <v>25</v>
      </c>
      <c r="P53" s="20">
        <v>228</v>
      </c>
      <c r="Q53" s="20">
        <v>0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2:29" x14ac:dyDescent="0.35">
      <c r="C54" s="10" t="s">
        <v>63</v>
      </c>
      <c r="D54" s="7" t="s">
        <v>64</v>
      </c>
      <c r="G54" s="19"/>
      <c r="K54" s="20"/>
      <c r="L54" s="20"/>
      <c r="M54" s="20"/>
      <c r="N54" s="20"/>
      <c r="O54" s="22">
        <v>24</v>
      </c>
      <c r="P54" s="20">
        <v>260</v>
      </c>
      <c r="Q54" s="20">
        <v>1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2:29" x14ac:dyDescent="0.35">
      <c r="C55" s="10" t="s">
        <v>76</v>
      </c>
      <c r="D55" s="7" t="s">
        <v>77</v>
      </c>
      <c r="G55" s="19"/>
      <c r="K55" s="20"/>
      <c r="L55" s="20"/>
      <c r="M55" s="20"/>
      <c r="N55" s="20"/>
      <c r="O55" s="22">
        <v>24</v>
      </c>
      <c r="P55" s="20">
        <v>336</v>
      </c>
      <c r="Q55" s="20">
        <v>0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2:29" x14ac:dyDescent="0.35">
      <c r="C56" s="10" t="s">
        <v>78</v>
      </c>
      <c r="D56" s="7" t="s">
        <v>66</v>
      </c>
      <c r="G56" s="19"/>
      <c r="K56" s="20"/>
      <c r="L56" s="20"/>
      <c r="M56" s="20"/>
      <c r="N56" s="20"/>
      <c r="O56" s="22">
        <v>24</v>
      </c>
      <c r="P56" s="20">
        <v>342</v>
      </c>
      <c r="Q56" s="20">
        <v>0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2:29" x14ac:dyDescent="0.35">
      <c r="G57" s="19"/>
      <c r="K57" s="20"/>
      <c r="L57" s="20"/>
      <c r="M57" s="20"/>
      <c r="N57" s="20"/>
      <c r="O57" s="22">
        <v>24</v>
      </c>
      <c r="P57" s="20">
        <v>380</v>
      </c>
      <c r="Q57" s="20">
        <v>0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2:29" x14ac:dyDescent="0.35">
      <c r="G58" s="19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2:29" x14ac:dyDescent="0.35">
      <c r="B59" s="16" t="s">
        <v>205</v>
      </c>
      <c r="C59" s="12" t="s">
        <v>165</v>
      </c>
      <c r="D59" s="12" t="s">
        <v>200</v>
      </c>
      <c r="G59" s="1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2:29" x14ac:dyDescent="0.35">
      <c r="C60" s="10" t="s">
        <v>72</v>
      </c>
      <c r="D60" s="7"/>
      <c r="G60" s="1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2:29" x14ac:dyDescent="0.35">
      <c r="C61" s="10" t="s">
        <v>73</v>
      </c>
      <c r="D61" s="12" t="s">
        <v>74</v>
      </c>
      <c r="G61" s="1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2:29" x14ac:dyDescent="0.35">
      <c r="C62" s="10" t="s">
        <v>59</v>
      </c>
      <c r="D62" s="7">
        <v>1E-4</v>
      </c>
      <c r="G62" s="19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2:29" x14ac:dyDescent="0.35">
      <c r="C63" s="10" t="s">
        <v>63</v>
      </c>
      <c r="D63" s="7" t="s">
        <v>99</v>
      </c>
      <c r="G63" s="19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2:29" x14ac:dyDescent="0.35">
      <c r="C64" s="10" t="s">
        <v>76</v>
      </c>
      <c r="D64" s="7" t="s">
        <v>77</v>
      </c>
      <c r="G64" s="19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2:29" x14ac:dyDescent="0.35">
      <c r="C65" s="10" t="s">
        <v>78</v>
      </c>
      <c r="D65" s="7" t="s">
        <v>66</v>
      </c>
      <c r="G65" s="1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2:29" x14ac:dyDescent="0.35">
      <c r="G66" s="19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2:29" x14ac:dyDescent="0.35">
      <c r="G67" s="1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2:29" x14ac:dyDescent="0.35">
      <c r="B68" s="16" t="s">
        <v>207</v>
      </c>
      <c r="C68" s="12" t="s">
        <v>105</v>
      </c>
      <c r="D68" s="12" t="s">
        <v>106</v>
      </c>
      <c r="G68" s="19"/>
      <c r="K68" s="20"/>
      <c r="L68" s="20"/>
      <c r="M68" s="20"/>
      <c r="N68" s="20"/>
      <c r="O68" s="20"/>
      <c r="P68" s="20"/>
      <c r="Q68" s="20"/>
      <c r="R68" s="20"/>
      <c r="V68" s="20"/>
      <c r="W68" s="20"/>
      <c r="X68" s="20"/>
      <c r="Y68" s="20"/>
      <c r="Z68" s="20"/>
      <c r="AA68" s="20"/>
      <c r="AB68" s="20"/>
      <c r="AC68" s="20"/>
    </row>
    <row r="69" spans="2:29" x14ac:dyDescent="0.35">
      <c r="C69" s="10" t="s">
        <v>72</v>
      </c>
      <c r="D69" s="7"/>
      <c r="G69" s="19"/>
      <c r="K69" s="20"/>
      <c r="L69" s="20"/>
      <c r="M69" s="20"/>
      <c r="N69" s="20"/>
      <c r="O69" s="20"/>
      <c r="P69" s="20"/>
      <c r="Q69" s="20"/>
      <c r="R69" s="20"/>
      <c r="V69" s="20"/>
      <c r="W69" s="20"/>
      <c r="X69" s="20"/>
      <c r="Y69" s="20"/>
      <c r="Z69" s="20"/>
      <c r="AA69" s="20"/>
      <c r="AB69" s="20"/>
      <c r="AC69" s="20"/>
    </row>
    <row r="70" spans="2:29" x14ac:dyDescent="0.35">
      <c r="C70" s="10" t="s">
        <v>73</v>
      </c>
      <c r="D70" s="12" t="s">
        <v>74</v>
      </c>
      <c r="G70" s="19"/>
      <c r="K70" s="20"/>
      <c r="L70" s="20"/>
      <c r="M70" s="20"/>
      <c r="N70" s="20"/>
      <c r="O70" s="20"/>
      <c r="P70" s="20"/>
      <c r="Q70" s="20"/>
      <c r="R70" s="20"/>
      <c r="V70" s="20"/>
      <c r="W70" s="20"/>
      <c r="X70" s="20"/>
      <c r="Y70" s="20"/>
      <c r="Z70" s="20"/>
      <c r="AA70" s="20"/>
      <c r="AB70" s="20"/>
      <c r="AC70" s="20"/>
    </row>
    <row r="71" spans="2:29" x14ac:dyDescent="0.35">
      <c r="C71" s="10" t="s">
        <v>59</v>
      </c>
      <c r="D71" s="7">
        <v>3.7699999999999997E-2</v>
      </c>
      <c r="G71" s="19"/>
    </row>
    <row r="72" spans="2:29" x14ac:dyDescent="0.35">
      <c r="C72" s="10" t="s">
        <v>63</v>
      </c>
      <c r="D72" s="7" t="s">
        <v>127</v>
      </c>
      <c r="G72" s="19"/>
    </row>
    <row r="73" spans="2:29" x14ac:dyDescent="0.35">
      <c r="C73" s="10" t="s">
        <v>76</v>
      </c>
      <c r="D73" s="7" t="s">
        <v>77</v>
      </c>
      <c r="G73" s="19"/>
    </row>
    <row r="74" spans="2:29" x14ac:dyDescent="0.35">
      <c r="C74" s="10" t="s">
        <v>78</v>
      </c>
      <c r="D74" s="7" t="s">
        <v>66</v>
      </c>
      <c r="G74" s="19"/>
    </row>
    <row r="75" spans="2:29" x14ac:dyDescent="0.35">
      <c r="G75" s="19"/>
    </row>
    <row r="76" spans="2:29" x14ac:dyDescent="0.35">
      <c r="G76" s="19"/>
    </row>
    <row r="77" spans="2:29" x14ac:dyDescent="0.35">
      <c r="B77" s="16" t="s">
        <v>206</v>
      </c>
      <c r="C77" s="12" t="s">
        <v>165</v>
      </c>
      <c r="D77" s="12" t="s">
        <v>106</v>
      </c>
      <c r="G77" s="19"/>
    </row>
    <row r="78" spans="2:29" x14ac:dyDescent="0.35">
      <c r="C78" s="10" t="s">
        <v>72</v>
      </c>
      <c r="D78" s="7"/>
      <c r="G78" s="19"/>
    </row>
    <row r="79" spans="2:29" x14ac:dyDescent="0.35">
      <c r="C79" s="10" t="s">
        <v>73</v>
      </c>
      <c r="D79" s="7" t="s">
        <v>74</v>
      </c>
    </row>
    <row r="80" spans="2:29" x14ac:dyDescent="0.35">
      <c r="C80" s="10" t="s">
        <v>59</v>
      </c>
      <c r="D80" s="7" t="s">
        <v>75</v>
      </c>
    </row>
    <row r="81" spans="2:7" x14ac:dyDescent="0.35">
      <c r="C81" s="10" t="s">
        <v>63</v>
      </c>
      <c r="D81" s="7" t="s">
        <v>64</v>
      </c>
      <c r="G81" s="19"/>
    </row>
    <row r="82" spans="2:7" x14ac:dyDescent="0.35">
      <c r="C82" s="10" t="s">
        <v>76</v>
      </c>
      <c r="D82" s="7" t="s">
        <v>77</v>
      </c>
      <c r="G82" s="19"/>
    </row>
    <row r="83" spans="2:7" x14ac:dyDescent="0.35">
      <c r="C83" s="10" t="s">
        <v>78</v>
      </c>
      <c r="D83" s="7" t="s">
        <v>66</v>
      </c>
      <c r="G83" s="19"/>
    </row>
    <row r="84" spans="2:7" x14ac:dyDescent="0.35">
      <c r="G84" s="19"/>
    </row>
    <row r="85" spans="2:7" x14ac:dyDescent="0.35">
      <c r="G85" s="19"/>
    </row>
    <row r="86" spans="2:7" x14ac:dyDescent="0.35">
      <c r="B86" s="16" t="s">
        <v>208</v>
      </c>
      <c r="C86" s="12" t="s">
        <v>163</v>
      </c>
      <c r="D86" s="12" t="s">
        <v>165</v>
      </c>
      <c r="G86" s="19"/>
    </row>
    <row r="87" spans="2:7" x14ac:dyDescent="0.35">
      <c r="C87" s="10" t="s">
        <v>72</v>
      </c>
      <c r="D87" s="7"/>
      <c r="G87" s="19"/>
    </row>
    <row r="88" spans="2:7" x14ac:dyDescent="0.35">
      <c r="C88" s="10" t="s">
        <v>73</v>
      </c>
      <c r="D88" s="7" t="s">
        <v>74</v>
      </c>
      <c r="G88" s="19"/>
    </row>
    <row r="89" spans="2:7" x14ac:dyDescent="0.35">
      <c r="C89" s="10" t="s">
        <v>59</v>
      </c>
      <c r="D89" s="7" t="s">
        <v>75</v>
      </c>
      <c r="G89" s="19"/>
    </row>
    <row r="90" spans="2:7" x14ac:dyDescent="0.35">
      <c r="C90" s="10" t="s">
        <v>63</v>
      </c>
      <c r="D90" s="7" t="s">
        <v>64</v>
      </c>
      <c r="G90" s="19"/>
    </row>
    <row r="91" spans="2:7" x14ac:dyDescent="0.35">
      <c r="C91" s="10" t="s">
        <v>76</v>
      </c>
      <c r="D91" s="7" t="s">
        <v>77</v>
      </c>
      <c r="G91" s="19"/>
    </row>
    <row r="92" spans="2:7" x14ac:dyDescent="0.35">
      <c r="C92" s="10" t="s">
        <v>78</v>
      </c>
      <c r="D92" s="7" t="s">
        <v>66</v>
      </c>
      <c r="G92" s="19"/>
    </row>
    <row r="93" spans="2:7" x14ac:dyDescent="0.35">
      <c r="G93" s="19"/>
    </row>
    <row r="94" spans="2:7" x14ac:dyDescent="0.35">
      <c r="G94" s="19"/>
    </row>
    <row r="95" spans="2:7" x14ac:dyDescent="0.35">
      <c r="G95" s="19"/>
    </row>
    <row r="96" spans="2:7" x14ac:dyDescent="0.35">
      <c r="G96" s="19"/>
    </row>
    <row r="97" spans="7:7" x14ac:dyDescent="0.35">
      <c r="G97" s="19"/>
    </row>
    <row r="98" spans="7:7" x14ac:dyDescent="0.35">
      <c r="G98" s="19"/>
    </row>
    <row r="99" spans="7:7" x14ac:dyDescent="0.35">
      <c r="G99" s="19"/>
    </row>
    <row r="100" spans="7:7" x14ac:dyDescent="0.35">
      <c r="G100" s="19"/>
    </row>
    <row r="101" spans="7:7" x14ac:dyDescent="0.35">
      <c r="G101" s="19"/>
    </row>
    <row r="102" spans="7:7" x14ac:dyDescent="0.35">
      <c r="G102" s="19"/>
    </row>
    <row r="103" spans="7:7" x14ac:dyDescent="0.35">
      <c r="G103" s="19"/>
    </row>
    <row r="104" spans="7:7" x14ac:dyDescent="0.35">
      <c r="G104" s="19"/>
    </row>
    <row r="105" spans="7:7" x14ac:dyDescent="0.35">
      <c r="G105" s="19"/>
    </row>
    <row r="106" spans="7:7" x14ac:dyDescent="0.35">
      <c r="G106" s="19"/>
    </row>
    <row r="107" spans="7:7" x14ac:dyDescent="0.35">
      <c r="G107" s="19"/>
    </row>
    <row r="108" spans="7:7" x14ac:dyDescent="0.35">
      <c r="G108" s="19"/>
    </row>
    <row r="109" spans="7:7" x14ac:dyDescent="0.35">
      <c r="G109" s="19"/>
    </row>
    <row r="110" spans="7:7" x14ac:dyDescent="0.35">
      <c r="G110" s="19"/>
    </row>
    <row r="111" spans="7:7" x14ac:dyDescent="0.35">
      <c r="G111" s="19"/>
    </row>
    <row r="112" spans="7:7" x14ac:dyDescent="0.35">
      <c r="G112" s="19"/>
    </row>
    <row r="113" spans="7:7" x14ac:dyDescent="0.35">
      <c r="G113" s="19"/>
    </row>
    <row r="114" spans="7:7" x14ac:dyDescent="0.35">
      <c r="G114" s="19"/>
    </row>
    <row r="115" spans="7:7" x14ac:dyDescent="0.35">
      <c r="G115" s="19"/>
    </row>
    <row r="116" spans="7:7" x14ac:dyDescent="0.35">
      <c r="G116" s="19"/>
    </row>
    <row r="117" spans="7:7" x14ac:dyDescent="0.35">
      <c r="G117" s="19"/>
    </row>
    <row r="121" spans="7:7" x14ac:dyDescent="0.35">
      <c r="G121" s="20"/>
    </row>
    <row r="126" spans="7:7" x14ac:dyDescent="0.35">
      <c r="G126" s="7"/>
    </row>
    <row r="127" spans="7:7" x14ac:dyDescent="0.35">
      <c r="G127" s="7"/>
    </row>
    <row r="128" spans="7:7" x14ac:dyDescent="0.35">
      <c r="G128" s="7"/>
    </row>
    <row r="129" spans="7:7" x14ac:dyDescent="0.35">
      <c r="G129" s="7"/>
    </row>
    <row r="132" spans="7:7" x14ac:dyDescent="0.35">
      <c r="G132">
        <f>6800/118</f>
        <v>57.627118644067799</v>
      </c>
    </row>
  </sheetData>
  <sortState ref="B2:B255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0" defaultRowHeight="14.5" x14ac:dyDescent="0.35"/>
  <cols>
    <col min="1" max="1" width="31.6328125" customWidth="1"/>
  </cols>
  <sheetData>
    <row r="1" spans="1:3" x14ac:dyDescent="0.35">
      <c r="A1" s="4" t="s">
        <v>94</v>
      </c>
      <c r="B1" t="s">
        <v>128</v>
      </c>
    </row>
    <row r="2" spans="1:3" x14ac:dyDescent="0.35">
      <c r="A2" s="4" t="s">
        <v>182</v>
      </c>
      <c r="B2" s="15" t="s">
        <v>183</v>
      </c>
    </row>
    <row r="3" spans="1:3" x14ac:dyDescent="0.35">
      <c r="A3" s="4" t="s">
        <v>80</v>
      </c>
      <c r="B3" s="15" t="s">
        <v>130</v>
      </c>
    </row>
    <row r="4" spans="1:3" x14ac:dyDescent="0.35">
      <c r="A4" s="4" t="s">
        <v>129</v>
      </c>
      <c r="B4" s="15" t="s">
        <v>178</v>
      </c>
      <c r="C4" s="4"/>
    </row>
    <row r="5" spans="1:3" x14ac:dyDescent="0.35">
      <c r="A5" s="4" t="s">
        <v>184</v>
      </c>
      <c r="B5" s="15" t="s">
        <v>185</v>
      </c>
    </row>
    <row r="7" spans="1:3" ht="16.5" x14ac:dyDescent="0.35">
      <c r="A7" s="4" t="s">
        <v>145</v>
      </c>
      <c r="B7" s="31" t="s">
        <v>69</v>
      </c>
      <c r="C7" s="30" t="s">
        <v>70</v>
      </c>
    </row>
    <row r="8" spans="1:3" x14ac:dyDescent="0.35">
      <c r="A8" s="4" t="s">
        <v>87</v>
      </c>
      <c r="B8" s="7">
        <v>0</v>
      </c>
      <c r="C8" s="7">
        <v>4</v>
      </c>
    </row>
    <row r="9" spans="1:3" x14ac:dyDescent="0.35">
      <c r="A9" s="4" t="s">
        <v>87</v>
      </c>
      <c r="B9" s="7">
        <v>0</v>
      </c>
      <c r="C9" s="7">
        <v>0</v>
      </c>
    </row>
    <row r="10" spans="1:3" x14ac:dyDescent="0.35">
      <c r="A10" s="4" t="s">
        <v>87</v>
      </c>
      <c r="B10" s="7">
        <v>0</v>
      </c>
      <c r="C10" s="7">
        <v>3</v>
      </c>
    </row>
    <row r="11" spans="1:3" x14ac:dyDescent="0.35">
      <c r="A11" s="4" t="s">
        <v>87</v>
      </c>
      <c r="B11" s="7">
        <v>0</v>
      </c>
      <c r="C11" s="7">
        <v>0</v>
      </c>
    </row>
    <row r="12" spans="1:3" x14ac:dyDescent="0.35">
      <c r="A12" s="4" t="s">
        <v>87</v>
      </c>
      <c r="B12" s="7">
        <v>0</v>
      </c>
      <c r="C12" s="7">
        <v>2</v>
      </c>
    </row>
    <row r="13" spans="1:3" x14ac:dyDescent="0.35">
      <c r="A13" s="4" t="s">
        <v>87</v>
      </c>
      <c r="B13" s="7">
        <v>0</v>
      </c>
      <c r="C13" s="7">
        <v>0</v>
      </c>
    </row>
    <row r="14" spans="1:3" x14ac:dyDescent="0.35">
      <c r="A14" s="4" t="s">
        <v>87</v>
      </c>
      <c r="B14" s="7">
        <v>0</v>
      </c>
      <c r="C14" s="7">
        <v>0</v>
      </c>
    </row>
    <row r="15" spans="1:3" x14ac:dyDescent="0.35">
      <c r="A15" s="4" t="s">
        <v>87</v>
      </c>
      <c r="B15" s="7">
        <v>2</v>
      </c>
      <c r="C15" s="7">
        <v>4</v>
      </c>
    </row>
    <row r="16" spans="1:3" x14ac:dyDescent="0.35">
      <c r="A16" s="4" t="s">
        <v>87</v>
      </c>
      <c r="B16" s="7">
        <v>3</v>
      </c>
      <c r="C16" s="7">
        <v>4</v>
      </c>
    </row>
    <row r="17" spans="1:3" x14ac:dyDescent="0.35">
      <c r="A17" s="4" t="s">
        <v>87</v>
      </c>
      <c r="B17" s="7"/>
      <c r="C17" s="7">
        <v>4</v>
      </c>
    </row>
    <row r="18" spans="1:3" x14ac:dyDescent="0.35">
      <c r="A18" s="4" t="s">
        <v>87</v>
      </c>
      <c r="B18" s="7"/>
      <c r="C18" s="7">
        <v>2</v>
      </c>
    </row>
    <row r="19" spans="1:3" x14ac:dyDescent="0.35">
      <c r="A19" s="4" t="s">
        <v>87</v>
      </c>
      <c r="B19" s="7"/>
      <c r="C19" s="7">
        <v>3</v>
      </c>
    </row>
    <row r="20" spans="1:3" x14ac:dyDescent="0.35">
      <c r="A20" s="4" t="s">
        <v>87</v>
      </c>
      <c r="B20" s="7"/>
      <c r="C20" s="7">
        <v>2</v>
      </c>
    </row>
    <row r="21" spans="1:3" x14ac:dyDescent="0.35">
      <c r="A21" s="4" t="s">
        <v>87</v>
      </c>
      <c r="B21" s="7"/>
      <c r="C21" s="7">
        <v>4</v>
      </c>
    </row>
    <row r="22" spans="1:3" x14ac:dyDescent="0.35">
      <c r="A22" s="4" t="s">
        <v>87</v>
      </c>
      <c r="B22" s="7"/>
      <c r="C22" s="7">
        <v>0</v>
      </c>
    </row>
    <row r="23" spans="1:3" x14ac:dyDescent="0.35">
      <c r="A23" s="4" t="s">
        <v>87</v>
      </c>
      <c r="B23" s="7"/>
      <c r="C23" s="7">
        <v>1</v>
      </c>
    </row>
    <row r="25" spans="1:3" x14ac:dyDescent="0.35">
      <c r="B25" s="31" t="s">
        <v>69</v>
      </c>
      <c r="C25" s="30" t="s">
        <v>70</v>
      </c>
    </row>
    <row r="26" spans="1:3" x14ac:dyDescent="0.35">
      <c r="A26" s="4" t="s">
        <v>158</v>
      </c>
      <c r="B26">
        <f>COUNT(B8:B23)</f>
        <v>9</v>
      </c>
      <c r="C26">
        <f>COUNT(C8:C23)</f>
        <v>16</v>
      </c>
    </row>
    <row r="28" spans="1:3" x14ac:dyDescent="0.35">
      <c r="B28" s="31" t="s">
        <v>69</v>
      </c>
      <c r="C28" s="30" t="s">
        <v>70</v>
      </c>
    </row>
    <row r="29" spans="1:3" x14ac:dyDescent="0.35">
      <c r="A29" s="11" t="s">
        <v>56</v>
      </c>
      <c r="B29" s="1">
        <v>0.55559999999999998</v>
      </c>
      <c r="C29" s="1">
        <v>2.0630000000000002</v>
      </c>
    </row>
    <row r="30" spans="1:3" x14ac:dyDescent="0.35">
      <c r="A30" s="16" t="s">
        <v>57</v>
      </c>
      <c r="B30" s="1">
        <v>1.1299999999999999</v>
      </c>
      <c r="C30" s="1">
        <v>1.6919999999999999</v>
      </c>
    </row>
    <row r="31" spans="1:3" x14ac:dyDescent="0.35">
      <c r="A31" s="16" t="s">
        <v>58</v>
      </c>
      <c r="B31" s="1">
        <v>0.37680000000000002</v>
      </c>
      <c r="C31" s="1">
        <v>0.42299999999999999</v>
      </c>
    </row>
    <row r="33" spans="1:4" x14ac:dyDescent="0.35">
      <c r="A33" s="11" t="s">
        <v>101</v>
      </c>
      <c r="B33" s="11" t="s">
        <v>96</v>
      </c>
      <c r="C33" s="12"/>
      <c r="D33" s="16" t="s">
        <v>209</v>
      </c>
    </row>
    <row r="34" spans="1:4" x14ac:dyDescent="0.35">
      <c r="B34" s="16" t="s">
        <v>59</v>
      </c>
      <c r="C34" s="1">
        <v>2.6800000000000001E-2</v>
      </c>
    </row>
    <row r="35" spans="1:4" x14ac:dyDescent="0.35">
      <c r="B35" s="16" t="s">
        <v>61</v>
      </c>
      <c r="C35" s="1" t="s">
        <v>97</v>
      </c>
    </row>
    <row r="36" spans="1:4" x14ac:dyDescent="0.35">
      <c r="B36" s="16" t="s">
        <v>63</v>
      </c>
      <c r="C36" s="1" t="s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B1" workbookViewId="0">
      <selection activeCell="B1" sqref="B1"/>
    </sheetView>
  </sheetViews>
  <sheetFormatPr baseColWidth="10" defaultRowHeight="14.5" x14ac:dyDescent="0.35"/>
  <cols>
    <col min="1" max="1" width="30.36328125" customWidth="1"/>
    <col min="2" max="2" width="10.90625" customWidth="1"/>
    <col min="5" max="5" width="30.54296875" customWidth="1"/>
  </cols>
  <sheetData>
    <row r="1" spans="1:9" x14ac:dyDescent="0.35">
      <c r="A1" s="4" t="s">
        <v>29</v>
      </c>
      <c r="B1" t="s">
        <v>93</v>
      </c>
    </row>
    <row r="2" spans="1:9" x14ac:dyDescent="0.35">
      <c r="A2" s="4" t="s">
        <v>182</v>
      </c>
      <c r="B2" s="15" t="s">
        <v>183</v>
      </c>
    </row>
    <row r="3" spans="1:9" x14ac:dyDescent="0.35">
      <c r="A3" s="4" t="s">
        <v>80</v>
      </c>
      <c r="B3" s="28" t="s">
        <v>147</v>
      </c>
    </row>
    <row r="4" spans="1:9" x14ac:dyDescent="0.35">
      <c r="A4" s="4" t="s">
        <v>24</v>
      </c>
      <c r="B4" s="28" t="s">
        <v>147</v>
      </c>
    </row>
    <row r="5" spans="1:9" x14ac:dyDescent="0.35">
      <c r="A5" s="4" t="s">
        <v>184</v>
      </c>
      <c r="B5" s="15" t="s">
        <v>185</v>
      </c>
      <c r="C5" s="6"/>
      <c r="D5" s="6"/>
    </row>
    <row r="7" spans="1:9" ht="16.5" x14ac:dyDescent="0.35">
      <c r="A7" s="4" t="s">
        <v>145</v>
      </c>
      <c r="B7" s="31" t="s">
        <v>69</v>
      </c>
      <c r="C7" s="30" t="s">
        <v>70</v>
      </c>
      <c r="E7" s="4" t="s">
        <v>145</v>
      </c>
      <c r="F7" s="31" t="s">
        <v>69</v>
      </c>
      <c r="G7" s="30" t="s">
        <v>70</v>
      </c>
    </row>
    <row r="8" spans="1:9" x14ac:dyDescent="0.35">
      <c r="A8" s="9" t="s">
        <v>131</v>
      </c>
      <c r="B8" s="7">
        <v>0</v>
      </c>
      <c r="C8" s="7">
        <v>600</v>
      </c>
      <c r="E8" s="9" t="s">
        <v>132</v>
      </c>
      <c r="F8" s="24" t="s">
        <v>133</v>
      </c>
      <c r="G8" s="7">
        <v>-40</v>
      </c>
      <c r="I8" t="s">
        <v>181</v>
      </c>
    </row>
    <row r="9" spans="1:9" x14ac:dyDescent="0.35">
      <c r="A9" s="9" t="s">
        <v>131</v>
      </c>
      <c r="B9" s="7">
        <v>0</v>
      </c>
      <c r="C9" s="7">
        <v>370</v>
      </c>
      <c r="E9" s="9" t="s">
        <v>132</v>
      </c>
      <c r="F9" s="24" t="s">
        <v>133</v>
      </c>
      <c r="G9" s="7">
        <v>-35</v>
      </c>
    </row>
    <row r="10" spans="1:9" x14ac:dyDescent="0.35">
      <c r="A10" s="9" t="s">
        <v>131</v>
      </c>
      <c r="B10" s="7">
        <v>0</v>
      </c>
      <c r="C10" s="7">
        <v>160</v>
      </c>
      <c r="E10" s="9" t="s">
        <v>132</v>
      </c>
      <c r="F10" s="24" t="s">
        <v>133</v>
      </c>
      <c r="G10" s="7">
        <v>-47</v>
      </c>
    </row>
    <row r="11" spans="1:9" x14ac:dyDescent="0.35">
      <c r="A11" s="9" t="s">
        <v>131</v>
      </c>
      <c r="B11" s="7">
        <v>0</v>
      </c>
      <c r="C11" s="7">
        <v>50</v>
      </c>
      <c r="E11" s="9" t="s">
        <v>132</v>
      </c>
      <c r="F11" s="24" t="s">
        <v>133</v>
      </c>
      <c r="G11" s="7">
        <v>-26</v>
      </c>
    </row>
    <row r="12" spans="1:9" x14ac:dyDescent="0.35">
      <c r="A12" s="9" t="s">
        <v>131</v>
      </c>
      <c r="B12" s="7">
        <v>0</v>
      </c>
      <c r="C12" s="7">
        <v>0</v>
      </c>
      <c r="E12" s="9" t="s">
        <v>132</v>
      </c>
      <c r="F12" s="24" t="s">
        <v>133</v>
      </c>
      <c r="G12" s="24" t="s">
        <v>133</v>
      </c>
    </row>
    <row r="13" spans="1:9" x14ac:dyDescent="0.35">
      <c r="A13" s="9" t="s">
        <v>131</v>
      </c>
      <c r="B13" s="7">
        <v>10</v>
      </c>
      <c r="C13" s="7">
        <v>450</v>
      </c>
      <c r="E13" s="9" t="s">
        <v>132</v>
      </c>
      <c r="F13" s="7">
        <v>-51</v>
      </c>
      <c r="G13" s="7">
        <v>-41</v>
      </c>
    </row>
    <row r="14" spans="1:9" x14ac:dyDescent="0.35">
      <c r="A14" s="9" t="s">
        <v>131</v>
      </c>
      <c r="B14" s="7">
        <v>125</v>
      </c>
      <c r="C14" s="7">
        <v>0</v>
      </c>
      <c r="E14" s="9" t="s">
        <v>132</v>
      </c>
      <c r="F14" s="7">
        <v>-35</v>
      </c>
      <c r="G14" s="24" t="s">
        <v>133</v>
      </c>
    </row>
    <row r="15" spans="1:9" x14ac:dyDescent="0.35">
      <c r="A15" s="9" t="s">
        <v>131</v>
      </c>
      <c r="B15" s="7">
        <v>40</v>
      </c>
      <c r="C15" s="7">
        <v>400</v>
      </c>
      <c r="E15" s="9" t="s">
        <v>132</v>
      </c>
      <c r="F15" s="7">
        <v>-38</v>
      </c>
      <c r="G15" s="7">
        <v>-50</v>
      </c>
    </row>
    <row r="16" spans="1:9" x14ac:dyDescent="0.35">
      <c r="A16" s="9" t="s">
        <v>131</v>
      </c>
      <c r="B16" s="7">
        <v>220</v>
      </c>
      <c r="C16" s="7">
        <v>12</v>
      </c>
      <c r="E16" s="9" t="s">
        <v>132</v>
      </c>
      <c r="F16" s="7">
        <v>-33</v>
      </c>
      <c r="G16" s="7">
        <v>-51</v>
      </c>
    </row>
    <row r="17" spans="1:7" x14ac:dyDescent="0.35">
      <c r="A17" s="9" t="s">
        <v>131</v>
      </c>
      <c r="B17" s="7">
        <v>0</v>
      </c>
      <c r="C17" s="7">
        <v>320</v>
      </c>
      <c r="E17" s="9" t="s">
        <v>132</v>
      </c>
      <c r="F17" s="24" t="s">
        <v>133</v>
      </c>
      <c r="G17" s="7">
        <v>-43</v>
      </c>
    </row>
    <row r="18" spans="1:7" x14ac:dyDescent="0.35">
      <c r="A18" s="9" t="s">
        <v>131</v>
      </c>
      <c r="B18" s="7">
        <v>40</v>
      </c>
      <c r="C18" s="7">
        <v>0</v>
      </c>
      <c r="E18" s="9" t="s">
        <v>132</v>
      </c>
      <c r="F18" s="7">
        <v>-40</v>
      </c>
      <c r="G18" s="24" t="s">
        <v>133</v>
      </c>
    </row>
    <row r="19" spans="1:7" x14ac:dyDescent="0.35">
      <c r="A19" s="9" t="s">
        <v>131</v>
      </c>
      <c r="B19" s="7">
        <v>40</v>
      </c>
      <c r="C19" s="7">
        <v>250</v>
      </c>
      <c r="E19" s="9" t="s">
        <v>132</v>
      </c>
      <c r="F19" s="7">
        <v>-45</v>
      </c>
      <c r="G19" s="7">
        <v>-53</v>
      </c>
    </row>
    <row r="20" spans="1:7" x14ac:dyDescent="0.35">
      <c r="A20" s="9" t="s">
        <v>131</v>
      </c>
      <c r="B20" s="7">
        <v>0</v>
      </c>
      <c r="C20" s="7">
        <v>180</v>
      </c>
      <c r="E20" s="9" t="s">
        <v>132</v>
      </c>
      <c r="F20" s="24" t="s">
        <v>133</v>
      </c>
      <c r="G20" s="7">
        <v>-40</v>
      </c>
    </row>
    <row r="21" spans="1:7" x14ac:dyDescent="0.35">
      <c r="A21" s="9" t="s">
        <v>131</v>
      </c>
      <c r="B21" s="7">
        <v>0</v>
      </c>
      <c r="C21" s="7">
        <v>30</v>
      </c>
      <c r="E21" s="9" t="s">
        <v>132</v>
      </c>
      <c r="F21" s="24" t="s">
        <v>133</v>
      </c>
      <c r="G21" s="7">
        <v>-48</v>
      </c>
    </row>
    <row r="22" spans="1:7" x14ac:dyDescent="0.35">
      <c r="A22" s="9" t="s">
        <v>131</v>
      </c>
      <c r="B22" s="7">
        <v>6</v>
      </c>
      <c r="C22" s="7">
        <v>75</v>
      </c>
      <c r="E22" s="9" t="s">
        <v>132</v>
      </c>
      <c r="F22" s="7">
        <v>-45</v>
      </c>
      <c r="G22" s="7">
        <v>-35</v>
      </c>
    </row>
    <row r="23" spans="1:7" x14ac:dyDescent="0.35">
      <c r="A23" s="9" t="s">
        <v>131</v>
      </c>
      <c r="B23" s="7">
        <v>60</v>
      </c>
      <c r="C23" s="7">
        <v>0</v>
      </c>
      <c r="E23" s="9" t="s">
        <v>132</v>
      </c>
      <c r="F23" s="7">
        <v>-41</v>
      </c>
      <c r="G23" s="24" t="s">
        <v>133</v>
      </c>
    </row>
    <row r="24" spans="1:7" x14ac:dyDescent="0.35">
      <c r="A24" s="9" t="s">
        <v>131</v>
      </c>
      <c r="B24" s="7">
        <v>20</v>
      </c>
      <c r="C24" s="7">
        <v>0</v>
      </c>
      <c r="E24" s="9" t="s">
        <v>132</v>
      </c>
      <c r="F24" s="7">
        <v>-45</v>
      </c>
      <c r="G24" s="24" t="s">
        <v>133</v>
      </c>
    </row>
    <row r="25" spans="1:7" x14ac:dyDescent="0.35">
      <c r="A25" s="9" t="s">
        <v>131</v>
      </c>
      <c r="B25" s="7"/>
      <c r="C25" s="7">
        <v>240</v>
      </c>
      <c r="E25" s="9" t="s">
        <v>132</v>
      </c>
      <c r="F25" s="7"/>
      <c r="G25" s="7">
        <v>-28</v>
      </c>
    </row>
    <row r="26" spans="1:7" x14ac:dyDescent="0.35">
      <c r="A26" s="9" t="s">
        <v>131</v>
      </c>
      <c r="B26" s="7"/>
      <c r="C26" s="7">
        <v>125</v>
      </c>
      <c r="E26" s="9" t="s">
        <v>132</v>
      </c>
      <c r="F26" s="7"/>
      <c r="G26" s="7">
        <v>-43</v>
      </c>
    </row>
    <row r="27" spans="1:7" x14ac:dyDescent="0.35">
      <c r="A27" s="9" t="s">
        <v>131</v>
      </c>
      <c r="B27" s="7"/>
      <c r="C27" s="7">
        <v>300</v>
      </c>
      <c r="E27" s="9" t="s">
        <v>132</v>
      </c>
      <c r="F27" s="7"/>
      <c r="G27" s="7">
        <v>-40</v>
      </c>
    </row>
    <row r="28" spans="1:7" x14ac:dyDescent="0.35">
      <c r="A28" s="9" t="s">
        <v>131</v>
      </c>
      <c r="B28" s="7"/>
      <c r="C28" s="7">
        <v>200</v>
      </c>
      <c r="E28" s="9" t="s">
        <v>132</v>
      </c>
      <c r="F28" s="7"/>
      <c r="G28" s="7">
        <v>-20</v>
      </c>
    </row>
    <row r="29" spans="1:7" x14ac:dyDescent="0.35">
      <c r="A29" s="9" t="s">
        <v>131</v>
      </c>
      <c r="B29" s="7"/>
      <c r="C29" s="7">
        <v>0</v>
      </c>
      <c r="E29" s="9" t="s">
        <v>132</v>
      </c>
      <c r="F29" s="7"/>
      <c r="G29" s="24" t="s">
        <v>133</v>
      </c>
    </row>
    <row r="30" spans="1:7" x14ac:dyDescent="0.35">
      <c r="A30" s="9" t="s">
        <v>131</v>
      </c>
      <c r="B30" s="7"/>
      <c r="C30" s="7">
        <v>0</v>
      </c>
      <c r="E30" s="9" t="s">
        <v>132</v>
      </c>
      <c r="F30" s="7"/>
      <c r="G30" s="24" t="s">
        <v>133</v>
      </c>
    </row>
    <row r="31" spans="1:7" x14ac:dyDescent="0.35">
      <c r="A31" s="9" t="s">
        <v>131</v>
      </c>
      <c r="B31" s="7"/>
      <c r="C31" s="7">
        <v>200</v>
      </c>
      <c r="E31" s="9" t="s">
        <v>132</v>
      </c>
      <c r="F31" s="7"/>
      <c r="G31" s="7">
        <v>-28</v>
      </c>
    </row>
    <row r="33" spans="1:7" x14ac:dyDescent="0.35">
      <c r="B33" s="31" t="s">
        <v>69</v>
      </c>
      <c r="C33" s="30" t="s">
        <v>70</v>
      </c>
      <c r="F33" s="31" t="s">
        <v>69</v>
      </c>
      <c r="G33" s="30" t="s">
        <v>70</v>
      </c>
    </row>
    <row r="34" spans="1:7" x14ac:dyDescent="0.35">
      <c r="A34" s="11" t="s">
        <v>158</v>
      </c>
      <c r="B34">
        <f>COUNT(B8:B31)</f>
        <v>17</v>
      </c>
      <c r="C34">
        <f>COUNT(C8:C31)</f>
        <v>24</v>
      </c>
      <c r="F34">
        <f>COUNT(F8:F31)</f>
        <v>9</v>
      </c>
      <c r="G34">
        <f>COUNT(G8:G31)</f>
        <v>17</v>
      </c>
    </row>
    <row r="36" spans="1:7" x14ac:dyDescent="0.35">
      <c r="B36" s="31" t="s">
        <v>69</v>
      </c>
      <c r="C36" s="30" t="s">
        <v>70</v>
      </c>
      <c r="F36" s="31" t="s">
        <v>69</v>
      </c>
      <c r="G36" s="30" t="s">
        <v>70</v>
      </c>
    </row>
    <row r="37" spans="1:7" x14ac:dyDescent="0.35">
      <c r="A37" s="11" t="s">
        <v>56</v>
      </c>
      <c r="B37" s="7">
        <v>33</v>
      </c>
      <c r="C37" s="7">
        <v>165.1</v>
      </c>
      <c r="E37" s="11" t="s">
        <v>56</v>
      </c>
      <c r="F37" s="7">
        <v>-41.44</v>
      </c>
      <c r="G37" s="7">
        <v>-39.29</v>
      </c>
    </row>
    <row r="38" spans="1:7" x14ac:dyDescent="0.35">
      <c r="A38" s="11" t="s">
        <v>57</v>
      </c>
      <c r="B38" s="7">
        <v>58.34</v>
      </c>
      <c r="C38" s="7">
        <v>172</v>
      </c>
      <c r="E38" s="11" t="s">
        <v>57</v>
      </c>
      <c r="F38" s="7">
        <v>5.6589999999999998</v>
      </c>
      <c r="G38" s="7">
        <v>9.5120000000000005</v>
      </c>
    </row>
    <row r="39" spans="1:7" x14ac:dyDescent="0.35">
      <c r="A39" s="11" t="s">
        <v>58</v>
      </c>
      <c r="B39" s="7">
        <v>14.15</v>
      </c>
      <c r="C39" s="7">
        <v>35.11</v>
      </c>
      <c r="E39" s="11" t="s">
        <v>58</v>
      </c>
      <c r="F39" s="7">
        <v>1.8859999999999999</v>
      </c>
      <c r="G39" s="7">
        <v>2.3069999999999999</v>
      </c>
    </row>
    <row r="41" spans="1:7" x14ac:dyDescent="0.35">
      <c r="A41" s="11" t="s">
        <v>101</v>
      </c>
      <c r="B41" s="11" t="s">
        <v>96</v>
      </c>
      <c r="C41" s="7"/>
      <c r="E41" s="11" t="s">
        <v>101</v>
      </c>
      <c r="F41" s="11" t="s">
        <v>96</v>
      </c>
      <c r="G41" s="7"/>
    </row>
    <row r="42" spans="1:7" x14ac:dyDescent="0.35">
      <c r="A42" s="16" t="s">
        <v>210</v>
      </c>
      <c r="B42" s="10" t="s">
        <v>59</v>
      </c>
      <c r="C42" s="7">
        <v>1.44E-2</v>
      </c>
      <c r="E42" s="16" t="s">
        <v>211</v>
      </c>
      <c r="F42" s="10" t="s">
        <v>59</v>
      </c>
      <c r="G42" s="7">
        <v>0.72030000000000005</v>
      </c>
    </row>
    <row r="43" spans="1:7" x14ac:dyDescent="0.35">
      <c r="B43" s="10" t="s">
        <v>61</v>
      </c>
      <c r="C43" s="7" t="s">
        <v>97</v>
      </c>
      <c r="F43" s="10" t="s">
        <v>61</v>
      </c>
      <c r="G43" s="7" t="s">
        <v>97</v>
      </c>
    </row>
    <row r="44" spans="1:7" x14ac:dyDescent="0.35">
      <c r="B44" s="10" t="s">
        <v>63</v>
      </c>
      <c r="C44" s="7" t="s">
        <v>127</v>
      </c>
      <c r="F44" s="10" t="s">
        <v>63</v>
      </c>
      <c r="G44" s="7" t="s">
        <v>137</v>
      </c>
    </row>
    <row r="45" spans="1:7" x14ac:dyDescent="0.35">
      <c r="B45" s="10" t="s">
        <v>65</v>
      </c>
      <c r="C45" s="7" t="s">
        <v>66</v>
      </c>
      <c r="F45" s="10" t="s">
        <v>65</v>
      </c>
      <c r="G45" s="7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Fig. 1B1</vt:lpstr>
      <vt:lpstr>Fig. 1B2</vt:lpstr>
      <vt:lpstr>Fig. 1C2</vt:lpstr>
      <vt:lpstr>Fig. 1C3</vt:lpstr>
      <vt:lpstr>Fig. 1C4</vt:lpstr>
      <vt:lpstr>Fig. 2C1</vt:lpstr>
      <vt:lpstr>Fig. 2C2</vt:lpstr>
      <vt:lpstr>Fig. 2C3</vt:lpstr>
      <vt:lpstr>Fig. 3B-C</vt:lpstr>
      <vt:lpstr>Fig. 3D</vt:lpstr>
      <vt:lpstr>Fig. 3F-G-H</vt:lpstr>
      <vt:lpstr>Fig. 4B-C</vt:lpstr>
      <vt:lpstr>Fig. 4E-F</vt:lpstr>
      <vt:lpstr>Fig. 4H-I</vt:lpstr>
      <vt:lpstr>Fig. 5B</vt:lpstr>
    </vt:vector>
  </TitlesOfParts>
  <Company>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Rémi BOS</cp:lastModifiedBy>
  <dcterms:created xsi:type="dcterms:W3CDTF">2023-11-03T13:26:11Z</dcterms:created>
  <dcterms:modified xsi:type="dcterms:W3CDTF">2023-11-09T15:36:26Z</dcterms:modified>
</cp:coreProperties>
</file>