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ati\projects\weather\ngrib\data\"/>
    </mc:Choice>
  </mc:AlternateContent>
  <xr:revisionPtr revIDLastSave="0" documentId="13_ncr:1_{B38A70AB-D0FB-49B2-B631-FF4AEB0C0C6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nal" sheetId="1" r:id="rId1"/>
    <sheet name="final2" sheetId="2" r:id="rId2"/>
    <sheet name="Previsioni" sheetId="3" r:id="rId3"/>
    <sheet name="snow" sheetId="4" r:id="rId4"/>
  </sheets>
  <calcPr calcId="191029"/>
  <pivotCaches>
    <pivotCache cacheId="1" r:id="rId5"/>
    <pivotCache cacheId="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3" l="1"/>
  <c r="T4" i="3"/>
  <c r="U4" i="3" s="1"/>
  <c r="T5" i="3"/>
  <c r="T6" i="3"/>
  <c r="U6" i="3" s="1"/>
  <c r="T7" i="3"/>
  <c r="U7" i="3" s="1"/>
  <c r="S3" i="3"/>
  <c r="S4" i="3"/>
  <c r="S5" i="3"/>
  <c r="S6" i="3"/>
  <c r="S7" i="3"/>
  <c r="AG3" i="3"/>
  <c r="AG4" i="3"/>
  <c r="AG5" i="3"/>
  <c r="AG6" i="3"/>
  <c r="AG7" i="3"/>
  <c r="AF3" i="3"/>
  <c r="W3" i="3" s="1"/>
  <c r="AF4" i="3"/>
  <c r="AF5" i="3"/>
  <c r="AF6" i="3"/>
  <c r="AF7" i="3"/>
  <c r="AE3" i="3"/>
  <c r="V3" i="3" s="1"/>
  <c r="M3" i="3" s="1"/>
  <c r="AE4" i="3"/>
  <c r="V4" i="3" s="1"/>
  <c r="M4" i="3" s="1"/>
  <c r="AE5" i="3"/>
  <c r="V5" i="3" s="1"/>
  <c r="M5" i="3" s="1"/>
  <c r="AE6" i="3"/>
  <c r="V6" i="3" s="1"/>
  <c r="M6" i="3" s="1"/>
  <c r="AE7" i="3"/>
  <c r="V7" i="3" s="1"/>
  <c r="M7" i="3" s="1"/>
  <c r="AD3" i="3"/>
  <c r="AD4" i="3"/>
  <c r="AD5" i="3"/>
  <c r="AD6" i="3"/>
  <c r="AD7" i="3"/>
  <c r="AC3" i="3"/>
  <c r="AC4" i="3"/>
  <c r="AC5" i="3"/>
  <c r="AC6" i="3"/>
  <c r="AC7" i="3"/>
  <c r="AB3" i="3"/>
  <c r="AB4" i="3"/>
  <c r="AB5" i="3"/>
  <c r="AB6" i="3"/>
  <c r="AB7" i="3"/>
  <c r="AB8" i="3"/>
  <c r="Z3" i="3"/>
  <c r="Z4" i="3"/>
  <c r="Z5" i="3"/>
  <c r="Z6" i="3"/>
  <c r="Z7" i="3"/>
  <c r="Y3" i="3"/>
  <c r="Y4" i="3"/>
  <c r="Y5" i="3"/>
  <c r="Y6" i="3"/>
  <c r="Y7" i="3"/>
  <c r="X3" i="3"/>
  <c r="X4" i="3"/>
  <c r="X5" i="3"/>
  <c r="X6" i="3"/>
  <c r="X7" i="3"/>
  <c r="W4" i="3"/>
  <c r="W5" i="3"/>
  <c r="W6" i="3"/>
  <c r="W7" i="3"/>
  <c r="W2" i="3"/>
  <c r="V2" i="3"/>
  <c r="M2" i="3" s="1"/>
  <c r="U3" i="3"/>
  <c r="U5" i="3"/>
  <c r="U2" i="3"/>
  <c r="P3" i="3"/>
  <c r="P4" i="3"/>
  <c r="P5" i="3"/>
  <c r="P6" i="3"/>
  <c r="P7" i="3"/>
  <c r="P2" i="3"/>
  <c r="I3" i="3"/>
  <c r="I4" i="3"/>
  <c r="I5" i="3"/>
  <c r="I6" i="3"/>
  <c r="I7" i="3"/>
  <c r="I2" i="3"/>
  <c r="D3" i="3"/>
  <c r="D4" i="3"/>
  <c r="D5" i="3"/>
  <c r="D6" i="3"/>
  <c r="D7" i="3"/>
  <c r="D8" i="3"/>
  <c r="D2" i="3"/>
  <c r="E3" i="3"/>
  <c r="E4" i="3"/>
  <c r="E5" i="3"/>
  <c r="E6" i="3"/>
  <c r="E7" i="3"/>
  <c r="E2" i="3"/>
  <c r="F3" i="3"/>
  <c r="F4" i="3"/>
  <c r="F5" i="3"/>
  <c r="F6" i="3"/>
  <c r="F7" i="3"/>
  <c r="F2" i="3"/>
  <c r="H3" i="3"/>
  <c r="H4" i="3"/>
  <c r="H5" i="3"/>
  <c r="H6" i="3"/>
  <c r="H7" i="3"/>
  <c r="H2" i="3"/>
  <c r="J3" i="3"/>
  <c r="K2" i="3" s="1"/>
  <c r="J4" i="3"/>
  <c r="J5" i="3"/>
  <c r="J6" i="3"/>
  <c r="J7" i="3"/>
  <c r="J2" i="3"/>
  <c r="L3" i="3"/>
  <c r="L4" i="3"/>
  <c r="L5" i="3"/>
  <c r="L6" i="3"/>
  <c r="L7" i="3"/>
  <c r="L2" i="3"/>
  <c r="N3" i="3"/>
  <c r="N4" i="3"/>
  <c r="N5" i="3"/>
  <c r="N6" i="3"/>
  <c r="N7" i="3"/>
  <c r="N2" i="3"/>
  <c r="O7" i="3"/>
  <c r="O6" i="3"/>
  <c r="O5" i="3"/>
  <c r="O4" i="3"/>
  <c r="O3" i="3"/>
  <c r="G3" i="3"/>
  <c r="G4" i="3"/>
  <c r="G5" i="3"/>
  <c r="G6" i="3"/>
  <c r="G7" i="3"/>
  <c r="C3" i="3"/>
  <c r="C4" i="3"/>
  <c r="C5" i="3"/>
  <c r="C6" i="3"/>
  <c r="C7" i="3"/>
  <c r="B3" i="3"/>
  <c r="Q3" i="3"/>
  <c r="B4" i="3"/>
  <c r="K4" i="3"/>
  <c r="Q4" i="3"/>
  <c r="B5" i="3"/>
  <c r="K5" i="3"/>
  <c r="Q5" i="3"/>
  <c r="B6" i="3"/>
  <c r="K6" i="3"/>
  <c r="Q6" i="3"/>
  <c r="B7" i="3"/>
  <c r="K7" i="3"/>
  <c r="Q7" i="3"/>
  <c r="AA3" i="3"/>
  <c r="AA4" i="3"/>
  <c r="AA5" i="3"/>
  <c r="AA6" i="3"/>
  <c r="AA7" i="3"/>
  <c r="A3" i="3"/>
  <c r="A4" i="3"/>
  <c r="A5" i="3"/>
  <c r="A6" i="3"/>
  <c r="A7" i="3"/>
  <c r="AG2" i="3"/>
  <c r="AF2" i="3"/>
  <c r="AE2" i="3"/>
  <c r="AD2" i="3"/>
  <c r="AC2" i="3"/>
  <c r="AB2" i="3"/>
  <c r="T2" i="3"/>
  <c r="Z2" i="3"/>
  <c r="Y2" i="3"/>
  <c r="X2" i="3"/>
  <c r="S2" i="3"/>
  <c r="Q2" i="3"/>
  <c r="O2" i="3"/>
  <c r="G2" i="3"/>
  <c r="C2" i="3"/>
  <c r="B2" i="3"/>
  <c r="A2" i="3"/>
  <c r="C42" i="4"/>
  <c r="C33" i="4"/>
  <c r="C52" i="4" s="1"/>
  <c r="B33" i="4"/>
  <c r="B52" i="4" s="1"/>
  <c r="A33" i="4"/>
  <c r="A42" i="4" s="1"/>
  <c r="A52" i="4" s="1"/>
  <c r="B32" i="4"/>
  <c r="D29" i="4"/>
  <c r="C29" i="4"/>
  <c r="C38" i="4" s="1"/>
  <c r="F28" i="4"/>
  <c r="E28" i="4"/>
  <c r="D37" i="4" s="1"/>
  <c r="D28" i="4"/>
  <c r="C37" i="4" s="1"/>
  <c r="C28" i="4"/>
  <c r="F26" i="4"/>
  <c r="E26" i="4"/>
  <c r="D35" i="4" s="1"/>
  <c r="D26" i="4"/>
  <c r="C26" i="4"/>
  <c r="C35" i="4" s="1"/>
  <c r="B26" i="4"/>
  <c r="B35" i="4" s="1"/>
  <c r="A26" i="4"/>
  <c r="A35" i="4" s="1"/>
  <c r="A44" i="4" s="1"/>
  <c r="A54" i="4" s="1"/>
  <c r="F25" i="4"/>
  <c r="E24" i="4"/>
  <c r="D24" i="4"/>
  <c r="C24" i="4"/>
  <c r="B24" i="4"/>
  <c r="A24" i="4"/>
  <c r="D23" i="4"/>
  <c r="C23" i="4"/>
  <c r="B23" i="4"/>
  <c r="A23" i="4"/>
  <c r="A32" i="4" s="1"/>
  <c r="A41" i="4" s="1"/>
  <c r="H20" i="4"/>
  <c r="G20" i="4"/>
  <c r="F20" i="4"/>
  <c r="F30" i="4" s="1"/>
  <c r="E20" i="4"/>
  <c r="E30" i="4" s="1"/>
  <c r="D39" i="4" s="1"/>
  <c r="D48" i="4" s="1"/>
  <c r="D20" i="4"/>
  <c r="D30" i="4" s="1"/>
  <c r="C20" i="4"/>
  <c r="C30" i="4" s="1"/>
  <c r="C39" i="4" s="1"/>
  <c r="C48" i="4" s="1"/>
  <c r="B20" i="4"/>
  <c r="B30" i="4" s="1"/>
  <c r="B39" i="4" s="1"/>
  <c r="B48" i="4" s="1"/>
  <c r="A20" i="4"/>
  <c r="A30" i="4" s="1"/>
  <c r="A39" i="4" s="1"/>
  <c r="A48" i="4" s="1"/>
  <c r="H19" i="4"/>
  <c r="G19" i="4"/>
  <c r="F19" i="4"/>
  <c r="F29" i="4" s="1"/>
  <c r="E19" i="4"/>
  <c r="E29" i="4" s="1"/>
  <c r="D19" i="4"/>
  <c r="C19" i="4"/>
  <c r="B19" i="4"/>
  <c r="B29" i="4" s="1"/>
  <c r="B38" i="4" s="1"/>
  <c r="A19" i="4"/>
  <c r="A29" i="4" s="1"/>
  <c r="A38" i="4" s="1"/>
  <c r="A47" i="4" s="1"/>
  <c r="A57" i="4" s="1"/>
  <c r="H18" i="4"/>
  <c r="G18" i="4"/>
  <c r="F18" i="4"/>
  <c r="E18" i="4"/>
  <c r="D18" i="4"/>
  <c r="C18" i="4"/>
  <c r="B18" i="4"/>
  <c r="B28" i="4" s="1"/>
  <c r="B37" i="4" s="1"/>
  <c r="A18" i="4"/>
  <c r="A28" i="4" s="1"/>
  <c r="A37" i="4" s="1"/>
  <c r="A46" i="4" s="1"/>
  <c r="A56" i="4" s="1"/>
  <c r="H17" i="4"/>
  <c r="G17" i="4"/>
  <c r="F17" i="4"/>
  <c r="F27" i="4" s="1"/>
  <c r="E17" i="4"/>
  <c r="E27" i="4" s="1"/>
  <c r="D17" i="4"/>
  <c r="D27" i="4" s="1"/>
  <c r="C17" i="4"/>
  <c r="C27" i="4" s="1"/>
  <c r="C36" i="4" s="1"/>
  <c r="B17" i="4"/>
  <c r="B27" i="4" s="1"/>
  <c r="B36" i="4" s="1"/>
  <c r="A17" i="4"/>
  <c r="A27" i="4" s="1"/>
  <c r="A36" i="4" s="1"/>
  <c r="A45" i="4" s="1"/>
  <c r="A55" i="4" s="1"/>
  <c r="H16" i="4"/>
  <c r="G16" i="4"/>
  <c r="F16" i="4"/>
  <c r="E16" i="4"/>
  <c r="D16" i="4"/>
  <c r="C16" i="4"/>
  <c r="B16" i="4"/>
  <c r="A16" i="4"/>
  <c r="H15" i="4"/>
  <c r="G15" i="4"/>
  <c r="F15" i="4"/>
  <c r="E15" i="4"/>
  <c r="E25" i="4" s="1"/>
  <c r="D34" i="4" s="1"/>
  <c r="D15" i="4"/>
  <c r="D25" i="4" s="1"/>
  <c r="C15" i="4"/>
  <c r="C25" i="4" s="1"/>
  <c r="C34" i="4" s="1"/>
  <c r="B15" i="4"/>
  <c r="B25" i="4" s="1"/>
  <c r="B34" i="4" s="1"/>
  <c r="A15" i="4"/>
  <c r="A25" i="4" s="1"/>
  <c r="A34" i="4" s="1"/>
  <c r="A43" i="4" s="1"/>
  <c r="A53" i="4" s="1"/>
  <c r="H14" i="4"/>
  <c r="G14" i="4"/>
  <c r="F24" i="4" s="1"/>
  <c r="D33" i="4" s="1"/>
  <c r="F14" i="4"/>
  <c r="E14" i="4"/>
  <c r="D14" i="4"/>
  <c r="C14" i="4"/>
  <c r="B14" i="4"/>
  <c r="A14" i="4"/>
  <c r="AC8" i="3"/>
  <c r="X8" i="3"/>
  <c r="W8" i="3"/>
  <c r="V8" i="3"/>
  <c r="M8" i="3" s="1"/>
  <c r="S8" i="3"/>
  <c r="Q8" i="3"/>
  <c r="P8" i="3"/>
  <c r="O8" i="3"/>
  <c r="N8" i="3"/>
  <c r="L8" i="3"/>
  <c r="J8" i="3"/>
  <c r="K8" i="3" s="1"/>
  <c r="H8" i="3"/>
  <c r="I8" i="3" s="1"/>
  <c r="G8" i="3"/>
  <c r="F8" i="3"/>
  <c r="E8" i="3"/>
  <c r="C8" i="3"/>
  <c r="B8" i="3"/>
  <c r="T8" i="3" s="1"/>
  <c r="U8" i="3" s="1"/>
  <c r="A8" i="3"/>
  <c r="AA2" i="3"/>
  <c r="K3" i="3" l="1"/>
  <c r="C53" i="4"/>
  <c r="C43" i="4"/>
  <c r="C56" i="4"/>
  <c r="C46" i="4"/>
  <c r="D46" i="4"/>
  <c r="D56" i="4"/>
  <c r="D53" i="4"/>
  <c r="D43" i="4"/>
  <c r="D36" i="4"/>
  <c r="D38" i="4"/>
  <c r="C57" i="4"/>
  <c r="C47" i="4"/>
  <c r="B44" i="4"/>
  <c r="B54" i="4"/>
  <c r="D54" i="4"/>
  <c r="D44" i="4"/>
  <c r="B53" i="4"/>
  <c r="B43" i="4"/>
  <c r="B47" i="4"/>
  <c r="B57" i="4"/>
  <c r="C55" i="4"/>
  <c r="C45" i="4"/>
  <c r="C54" i="4"/>
  <c r="C44" i="4"/>
  <c r="D52" i="4"/>
  <c r="F52" i="4" s="1"/>
  <c r="D42" i="4"/>
  <c r="B45" i="4"/>
  <c r="B55" i="4"/>
  <c r="B56" i="4"/>
  <c r="F56" i="4" s="1"/>
  <c r="B46" i="4"/>
  <c r="F46" i="4" s="1"/>
  <c r="F48" i="4"/>
  <c r="B42" i="4"/>
  <c r="F44" i="4" l="1"/>
  <c r="F54" i="4"/>
  <c r="D55" i="4"/>
  <c r="D45" i="4"/>
  <c r="F45" i="4" s="1"/>
  <c r="F43" i="4"/>
  <c r="F55" i="4"/>
  <c r="D47" i="4"/>
  <c r="D57" i="4"/>
  <c r="F57" i="4" s="1"/>
  <c r="F47" i="4"/>
  <c r="F42" i="4"/>
  <c r="F53" i="4"/>
</calcChain>
</file>

<file path=xl/sharedStrings.xml><?xml version="1.0" encoding="utf-8"?>
<sst xmlns="http://schemas.openxmlformats.org/spreadsheetml/2006/main" count="231" uniqueCount="204">
  <si>
    <t>TE -</t>
  </si>
  <si>
    <t>PRMSL - mean_sea_level</t>
  </si>
  <si>
    <t>VIS - surface</t>
  </si>
  <si>
    <t>GUST - surface</t>
  </si>
  <si>
    <t>HGT - 200_mb</t>
  </si>
  <si>
    <t>TMP - 200_mb</t>
  </si>
  <si>
    <t>RH - 200_mb</t>
  </si>
  <si>
    <t>TCDC - 200_mb</t>
  </si>
  <si>
    <t>VVEL - 200_mb</t>
  </si>
  <si>
    <t>UGRD - 200_mb</t>
  </si>
  <si>
    <t>VGRD - 200_mb</t>
  </si>
  <si>
    <t>ABSV - 200_mb</t>
  </si>
  <si>
    <t>HGT - 300_mb</t>
  </si>
  <si>
    <t>TMP - 300_mb</t>
  </si>
  <si>
    <t>RH - 300_mb</t>
  </si>
  <si>
    <t>TCDC - 300_mb</t>
  </si>
  <si>
    <t>VVEL - 300_mb</t>
  </si>
  <si>
    <t>UGRD - 300_mb</t>
  </si>
  <si>
    <t>VGRD - 300_mb</t>
  </si>
  <si>
    <t>ABSV - 300_mb</t>
  </si>
  <si>
    <t>HGT - 400_mb</t>
  </si>
  <si>
    <t>TMP - 400_mb</t>
  </si>
  <si>
    <t>RH - 400_mb</t>
  </si>
  <si>
    <t>TCDC - 400_mb</t>
  </si>
  <si>
    <t>VVEL - 400_mb</t>
  </si>
  <si>
    <t>UGRD - 400_mb</t>
  </si>
  <si>
    <t>VGRD - 400_mb</t>
  </si>
  <si>
    <t>ABSV - 400_mb</t>
  </si>
  <si>
    <t>HGT - 500_mb</t>
  </si>
  <si>
    <t>TMP - 500_mb</t>
  </si>
  <si>
    <t>RH - 500_mb</t>
  </si>
  <si>
    <t>TCDC - 500_mb</t>
  </si>
  <si>
    <t>VVEL - 500_mb</t>
  </si>
  <si>
    <t>UGRD - 500_mb</t>
  </si>
  <si>
    <t>VGRD - 500_mb</t>
  </si>
  <si>
    <t>ABSV - 500_mb</t>
  </si>
  <si>
    <t>HGT - 600_mb</t>
  </si>
  <si>
    <t>TMP - 600_mb</t>
  </si>
  <si>
    <t>RH - 600_mb</t>
  </si>
  <si>
    <t>TCDC - 600_mb</t>
  </si>
  <si>
    <t>VVEL - 600_mb</t>
  </si>
  <si>
    <t>UGRD - 600_mb</t>
  </si>
  <si>
    <t>VGRD - 600_mb</t>
  </si>
  <si>
    <t>ABSV - 600_mb</t>
  </si>
  <si>
    <t>HGT - 700_mb</t>
  </si>
  <si>
    <t>TMP - 700_mb</t>
  </si>
  <si>
    <t>RH - 700_mb</t>
  </si>
  <si>
    <t>TCDC - 700_mb</t>
  </si>
  <si>
    <t>VVEL - 700_mb</t>
  </si>
  <si>
    <t>UGRD - 700_mb</t>
  </si>
  <si>
    <t>VGRD - 700_mb</t>
  </si>
  <si>
    <t>ABSV - 700_mb</t>
  </si>
  <si>
    <t>HGT - 850_mb</t>
  </si>
  <si>
    <t>TMP - 850_mb</t>
  </si>
  <si>
    <t>RH - 850_mb</t>
  </si>
  <si>
    <t>TCDC - 850_mb</t>
  </si>
  <si>
    <t>VVEL - 850_mb</t>
  </si>
  <si>
    <t>UGRD - 850_mb</t>
  </si>
  <si>
    <t>VGRD - 850_mb</t>
  </si>
  <si>
    <t>ABSV - 850_mb</t>
  </si>
  <si>
    <t>HGT - 925_mb</t>
  </si>
  <si>
    <t>TMP - 925_mb</t>
  </si>
  <si>
    <t>RH - 925_mb</t>
  </si>
  <si>
    <t>TCDC - 925_mb</t>
  </si>
  <si>
    <t>VVEL - 925_mb</t>
  </si>
  <si>
    <t>UGRD - 925_mb</t>
  </si>
  <si>
    <t>VGRD - 925_mb</t>
  </si>
  <si>
    <t>ABSV - 925_mb</t>
  </si>
  <si>
    <t>HGT - 950_mb</t>
  </si>
  <si>
    <t>TMP - 950_mb</t>
  </si>
  <si>
    <t>RH - 950_mb</t>
  </si>
  <si>
    <t>TCDC - 950_mb</t>
  </si>
  <si>
    <t>VVEL - 950_mb</t>
  </si>
  <si>
    <t>UGRD - 950_mb</t>
  </si>
  <si>
    <t>VGRD - 950_mb</t>
  </si>
  <si>
    <t>ABSV - 950_mb</t>
  </si>
  <si>
    <t>var2_4_2 - surface</t>
  </si>
  <si>
    <t>HGT - 975_mb</t>
  </si>
  <si>
    <t>TMP - 975_mb</t>
  </si>
  <si>
    <t>RH - 975_mb</t>
  </si>
  <si>
    <t>TCDC - 975_mb</t>
  </si>
  <si>
    <t>VVEL - 975_mb</t>
  </si>
  <si>
    <t>UGRD - 975_mb</t>
  </si>
  <si>
    <t>VGRD - 975_mb</t>
  </si>
  <si>
    <t>ABSV - 975_mb</t>
  </si>
  <si>
    <t>TMP - 1000_mb</t>
  </si>
  <si>
    <t>RH - 1000_mb</t>
  </si>
  <si>
    <t>TCDC - 1000_mb</t>
  </si>
  <si>
    <t>VVEL - 1000_mb</t>
  </si>
  <si>
    <t>UGRD - 1000_mb</t>
  </si>
  <si>
    <t>VGRD - 1000_mb</t>
  </si>
  <si>
    <t>ABSV - 1000_mb</t>
  </si>
  <si>
    <t>HGT - 1000_mb</t>
  </si>
  <si>
    <t>HGT - surface</t>
  </si>
  <si>
    <t>TMP - surface</t>
  </si>
  <si>
    <t>SNOD - surface</t>
  </si>
  <si>
    <t>PEVPR - surface</t>
  </si>
  <si>
    <t>TMP - 2_m_above_ground</t>
  </si>
  <si>
    <t>DPT - 2_m_above_ground</t>
  </si>
  <si>
    <t>RH - 2_m_above_ground</t>
  </si>
  <si>
    <t>UGRD - 10_m_above_ground</t>
  </si>
  <si>
    <t>VGRD - 10_m_above_ground</t>
  </si>
  <si>
    <t>CPOFP - surface</t>
  </si>
  <si>
    <t>CPRAT - surface</t>
  </si>
  <si>
    <t>PRATE - surface</t>
  </si>
  <si>
    <t>APCP - surface</t>
  </si>
  <si>
    <t>ACPCP - surface</t>
  </si>
  <si>
    <t>CSNOW - surface</t>
  </si>
  <si>
    <t>CICEP - surface</t>
  </si>
  <si>
    <t>CFRZR - surface</t>
  </si>
  <si>
    <t>CRAIN - surface</t>
  </si>
  <si>
    <t>SUNSD - surface</t>
  </si>
  <si>
    <t>LFTX - surface</t>
  </si>
  <si>
    <t>CAPE - surface</t>
  </si>
  <si>
    <t>CIN - surface</t>
  </si>
  <si>
    <t>LCDC - low_cloud_layer</t>
  </si>
  <si>
    <t>MCDC - middle_cloud_layer</t>
  </si>
  <si>
    <t>HCDC - high_cloud_layer</t>
  </si>
  <si>
    <t>HLCY - 3000-0_m_above_ground</t>
  </si>
  <si>
    <t>HGT - tropopause</t>
  </si>
  <si>
    <t>TMP - tropopause</t>
  </si>
  <si>
    <t>UGRD - tropopause</t>
  </si>
  <si>
    <t>VGRD - tropopause</t>
  </si>
  <si>
    <t>VWSH - tropopause</t>
  </si>
  <si>
    <t>HGT - 0C_isotherm</t>
  </si>
  <si>
    <t>RH - 0C_isotherm</t>
  </si>
  <si>
    <t>ICEC - surface</t>
  </si>
  <si>
    <t xml:space="preserve"> 1</t>
  </si>
  <si>
    <t>Etichette di riga</t>
  </si>
  <si>
    <t>Max di TMP - 2_m_above_ground</t>
  </si>
  <si>
    <t>Min di TMP - 2_m_above_ground</t>
  </si>
  <si>
    <t>Media di TMP - 2_m_above_ground</t>
  </si>
  <si>
    <t>Media di RH - 2_m_above_ground</t>
  </si>
  <si>
    <t>Media di DPT - 2_m_above_ground</t>
  </si>
  <si>
    <t>Media di UGRD - 10_m_above_ground</t>
  </si>
  <si>
    <t>Media di VGRD - 10_m_above_ground</t>
  </si>
  <si>
    <t>Media di LCDC - low_cloud_layer2</t>
  </si>
  <si>
    <t>Media di MCDC - middle_cloud_layer2</t>
  </si>
  <si>
    <t>Max di PRATE - surface</t>
  </si>
  <si>
    <t>Max di CRAIN - surface2</t>
  </si>
  <si>
    <t>Max di CSNOW - surface</t>
  </si>
  <si>
    <t>Max di CRAIN - surface</t>
  </si>
  <si>
    <t>Media di HCDC - high_cloud_layer2</t>
  </si>
  <si>
    <t>Max di PRATE - surface2</t>
  </si>
  <si>
    <t>Min di RH - 2_m_above_ground</t>
  </si>
  <si>
    <t>Max di RH - 2_m_above_ground</t>
  </si>
  <si>
    <t>Max di LCDC - low_cloud_layer2</t>
  </si>
  <si>
    <t>Max di MCDC - middle_cloud_layer2</t>
  </si>
  <si>
    <t>Max di HCDC - high_cloud_layer2</t>
  </si>
  <si>
    <t>Max di UGRD - 10_m_above_ground</t>
  </si>
  <si>
    <t>Max di VGRD - 10_m_above_ground</t>
  </si>
  <si>
    <t>22-nov</t>
  </si>
  <si>
    <t>23-nov</t>
  </si>
  <si>
    <t>24-nov</t>
  </si>
  <si>
    <t>25-nov</t>
  </si>
  <si>
    <t>26-nov</t>
  </si>
  <si>
    <t>27-nov</t>
  </si>
  <si>
    <t>28-nov</t>
  </si>
  <si>
    <t>Totale complessivo</t>
  </si>
  <si>
    <t>Giorni</t>
  </si>
  <si>
    <t>Max (°C)</t>
  </si>
  <si>
    <t>Min (°C)</t>
  </si>
  <si>
    <t>MEDIA</t>
  </si>
  <si>
    <t>Umidita’</t>
  </si>
  <si>
    <t>Direzione</t>
  </si>
  <si>
    <t>Velocita’</t>
  </si>
  <si>
    <t>Cielo</t>
  </si>
  <si>
    <t>Nebbia</t>
  </si>
  <si>
    <t>Pioggia</t>
  </si>
  <si>
    <t>Neve</t>
  </si>
  <si>
    <t>Temp-DP</t>
  </si>
  <si>
    <t>HI</t>
  </si>
  <si>
    <t>HI-Tmax</t>
  </si>
  <si>
    <t>Clouds</t>
  </si>
  <si>
    <t>Cmax</t>
  </si>
  <si>
    <t>RHmax</t>
  </si>
  <si>
    <t>Rlow</t>
  </si>
  <si>
    <t>Wmax</t>
  </si>
  <si>
    <t>WmaxP</t>
  </si>
  <si>
    <t>Values</t>
  </si>
  <si>
    <t>Min - TMP - 850_mb</t>
  </si>
  <si>
    <t>Average - RH - 850_mb</t>
  </si>
  <si>
    <t>Average - RH - 700_mb</t>
  </si>
  <si>
    <t>Average - UGRD - 850_mb</t>
  </si>
  <si>
    <t>Average - VGRD - 850_mb</t>
  </si>
  <si>
    <t>Average - UGRD - 1000_mb</t>
  </si>
  <si>
    <t>Average - VGRD - 1000_mb</t>
  </si>
  <si>
    <t>Data</t>
  </si>
  <si>
    <t>Min850</t>
  </si>
  <si>
    <t>RH850</t>
  </si>
  <si>
    <t>RH700</t>
  </si>
  <si>
    <t>U850</t>
  </si>
  <si>
    <t>V850</t>
  </si>
  <si>
    <t>U1000</t>
  </si>
  <si>
    <t>V1000</t>
  </si>
  <si>
    <t>RH850-700</t>
  </si>
  <si>
    <t>V850-1000</t>
  </si>
  <si>
    <t>f1</t>
  </si>
  <si>
    <t>f2</t>
  </si>
  <si>
    <t>f3</t>
  </si>
  <si>
    <t>LSP</t>
  </si>
  <si>
    <t>Min850 !&gt;- 5</t>
  </si>
  <si>
    <t>V850-1000 !&lt; 5.6</t>
  </si>
  <si>
    <t>Valori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</si>
</sst>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dd/mm/yy;@"/>
    <numFmt numFmtId="167" formatCode="[$-F800]ddd\,\ mm\ dd\,\ yyyy"/>
    <numFmt numFmtId="168" formatCode="0.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F50"/>
        <bgColor rgb="FF2038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13">
    <xf numFmtId="0" fontId="0" fillId="0" borderId="0"/>
    <xf numFmtId="0" fontId="4" fillId="0" borderId="0"/>
    <xf numFmtId="0" fontId="4" fillId="0" borderId="0"/>
    <xf numFmtId="0" fontId="4" fillId="0" borderId="0">
      <alignment horizontal="left"/>
    </xf>
    <xf numFmtId="0" fontId="4" fillId="0" borderId="0">
      <alignment horizontal="left"/>
    </xf>
    <xf numFmtId="0" fontId="4" fillId="0" borderId="0"/>
    <xf numFmtId="0" fontId="4" fillId="0" borderId="0"/>
    <xf numFmtId="0" fontId="1" fillId="0" borderId="0"/>
    <xf numFmtId="0" fontId="1" fillId="0" borderId="0">
      <alignment horizontal="left"/>
    </xf>
    <xf numFmtId="0" fontId="4" fillId="0" borderId="0"/>
    <xf numFmtId="0" fontId="1" fillId="0" borderId="0"/>
    <xf numFmtId="0" fontId="1" fillId="0" borderId="0">
      <alignment horizontal="left"/>
    </xf>
    <xf numFmtId="0" fontId="4" fillId="0" borderId="0"/>
  </cellStyleXfs>
  <cellXfs count="67">
    <xf numFmtId="0" fontId="0" fillId="0" borderId="0" xfId="0"/>
    <xf numFmtId="14" fontId="0" fillId="0" borderId="0" xfId="0" applyNumberFormat="1"/>
    <xf numFmtId="11" fontId="0" fillId="0" borderId="0" xfId="0" applyNumberFormat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6" fontId="0" fillId="0" borderId="0" xfId="0" applyNumberFormat="1"/>
    <xf numFmtId="167" fontId="3" fillId="0" borderId="5" xfId="0" applyNumberFormat="1" applyFont="1" applyBorder="1" applyAlignment="1">
      <alignment vertical="center"/>
    </xf>
    <xf numFmtId="0" fontId="5" fillId="0" borderId="0" xfId="0" applyFont="1"/>
    <xf numFmtId="0" fontId="0" fillId="0" borderId="2" xfId="0" applyBorder="1"/>
    <xf numFmtId="0" fontId="5" fillId="0" borderId="2" xfId="0" applyFont="1" applyBorder="1"/>
    <xf numFmtId="165" fontId="0" fillId="0" borderId="2" xfId="0" applyNumberFormat="1" applyBorder="1"/>
    <xf numFmtId="0" fontId="5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2" xfId="0" applyNumberFormat="1" applyBorder="1"/>
    <xf numFmtId="0" fontId="0" fillId="0" borderId="2" xfId="0" pivotButton="1" applyBorder="1"/>
    <xf numFmtId="22" fontId="0" fillId="0" borderId="2" xfId="0" applyNumberFormat="1" applyBorder="1"/>
    <xf numFmtId="0" fontId="5" fillId="4" borderId="2" xfId="0" applyFont="1" applyFill="1" applyBorder="1" applyAlignment="1">
      <alignment horizontal="center"/>
    </xf>
    <xf numFmtId="168" fontId="1" fillId="0" borderId="5" xfId="0" applyNumberFormat="1" applyFont="1" applyBorder="1" applyAlignment="1">
      <alignment horizontal="center" vertical="center"/>
    </xf>
    <xf numFmtId="168" fontId="1" fillId="0" borderId="6" xfId="0" applyNumberFormat="1" applyFont="1" applyBorder="1" applyAlignment="1">
      <alignment horizontal="center" vertical="center"/>
    </xf>
    <xf numFmtId="168" fontId="1" fillId="0" borderId="7" xfId="0" applyNumberFormat="1" applyFont="1" applyBorder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2" fontId="0" fillId="0" borderId="9" xfId="0" applyNumberFormat="1" applyBorder="1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8" fontId="5" fillId="0" borderId="5" xfId="0" applyNumberFormat="1" applyFont="1" applyBorder="1" applyAlignment="1">
      <alignment horizontal="center"/>
    </xf>
    <xf numFmtId="168" fontId="5" fillId="0" borderId="6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8" fontId="1" fillId="0" borderId="10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/>
    </xf>
    <xf numFmtId="168" fontId="5" fillId="0" borderId="2" xfId="0" applyNumberFormat="1" applyFont="1" applyBorder="1" applyAlignment="1">
      <alignment horizontal="center"/>
    </xf>
    <xf numFmtId="0" fontId="0" fillId="0" borderId="0" xfId="0" applyNumberFormat="1"/>
    <xf numFmtId="167" fontId="3" fillId="0" borderId="10" xfId="0" applyNumberFormat="1" applyFont="1" applyBorder="1" applyAlignment="1">
      <alignment vertical="center"/>
    </xf>
    <xf numFmtId="1" fontId="1" fillId="0" borderId="0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6" fontId="2" fillId="2" borderId="3" xfId="0" applyNumberFormat="1" applyFont="1" applyFill="1" applyBorder="1" applyAlignment="1">
      <alignment horizontal="center" vertical="center"/>
    </xf>
    <xf numFmtId="167" fontId="3" fillId="0" borderId="8" xfId="0" applyNumberFormat="1" applyFont="1" applyBorder="1" applyAlignment="1">
      <alignment vertical="center"/>
    </xf>
    <xf numFmtId="1" fontId="1" fillId="0" borderId="1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8" fontId="1" fillId="0" borderId="12" xfId="0" applyNumberFormat="1" applyFont="1" applyBorder="1" applyAlignment="1">
      <alignment horizontal="center" vertical="center"/>
    </xf>
    <xf numFmtId="168" fontId="1" fillId="0" borderId="3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1" fillId="0" borderId="4" xfId="0" applyNumberFormat="1" applyFont="1" applyBorder="1" applyAlignment="1">
      <alignment horizontal="center" vertical="center"/>
    </xf>
  </cellXfs>
  <cellStyles count="13">
    <cellStyle name="Angolo tabella pivot" xfId="1" xr:uid="{00000000-0005-0000-0000-000001000000}"/>
    <cellStyle name="Campo tabella pivot" xfId="2" xr:uid="{00000000-0005-0000-0000-000002000000}"/>
    <cellStyle name="Categoria tabella pivot" xfId="3" xr:uid="{00000000-0005-0000-0000-000003000000}"/>
    <cellStyle name="Normale" xfId="0" builtinId="0"/>
    <cellStyle name="Pivot Table Category" xfId="4" xr:uid="{00000000-0005-0000-0000-000004000000}"/>
    <cellStyle name="Pivot Table Corner" xfId="5" xr:uid="{00000000-0005-0000-0000-000005000000}"/>
    <cellStyle name="Pivot Table Field" xfId="6" xr:uid="{00000000-0005-0000-0000-000006000000}"/>
    <cellStyle name="Pivot Table Result" xfId="7" xr:uid="{00000000-0005-0000-0000-000007000000}"/>
    <cellStyle name="Pivot Table Title" xfId="8" xr:uid="{00000000-0005-0000-0000-000008000000}"/>
    <cellStyle name="Pivot Table Value" xfId="9" xr:uid="{00000000-0005-0000-0000-000009000000}"/>
    <cellStyle name="Risultato tabella pivot" xfId="10" xr:uid="{00000000-0005-0000-0000-00000A000000}"/>
    <cellStyle name="Titolo tabella pivot" xfId="11" xr:uid="{00000000-0005-0000-0000-00000B000000}"/>
    <cellStyle name="Valore tabella pivot" xfId="12" xr:uid="{00000000-0005-0000-0000-00000C000000}"/>
  </cellStyles>
  <dxfs count="73">
    <dxf>
      <font>
        <sz val="11"/>
        <color rgb="FF000000"/>
        <name val="Calibri"/>
        <family val="2"/>
        <charset val="1"/>
      </font>
      <fill>
        <patternFill>
          <bgColor rgb="FFDEEBF7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DD7E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DC3E6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2E75B6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1F4E79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206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C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2F5395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385724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548235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A9D18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5E0B4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203864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000000"/>
        <name val="Calibri"/>
        <family val="2"/>
        <charset val="1"/>
      </font>
      <fill>
        <patternFill>
          <bgColor rgb="FFE2F0D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theme="1" tint="0.3499862666707357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theme="0" tint="-0.499984740745262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theme="0" tint="-0.3499862666707357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theme="0" tint="-0.1498764000366222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theme="0" tint="-4.9989318521683403E-2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FF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FF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C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FF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theme="0" tint="-0.1498764000366222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theme="0" tint="-0.24994659260841701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theme="0" tint="-0.3499862666707357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theme="0" tint="-0.499984740745262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theme="1" tint="0.34998626667073579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theme="0" tint="-4.9989318521683403E-2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2F2F2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FFF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A6A6A6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FBFB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80808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D9D9D9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203864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2F5395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548235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A9D18E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C5E0B4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E2F0D9"/>
        </patternFill>
      </fill>
    </dxf>
    <dxf>
      <font>
        <sz val="11"/>
        <color rgb="FF000000"/>
        <name val="Calibri"/>
        <family val="2"/>
        <charset val="1"/>
      </font>
    </dxf>
    <dxf>
      <font>
        <sz val="11"/>
        <color rgb="FFFFFFFF"/>
        <name val="Calibri"/>
        <family val="2"/>
        <charset val="1"/>
      </font>
      <fill>
        <patternFill>
          <bgColor rgb="FF385724"/>
        </patternFill>
      </fill>
    </dxf>
    <dxf>
      <font>
        <b/>
        <color rgb="FFC55A11"/>
      </font>
      <fill>
        <patternFill>
          <bgColor rgb="FFFFC000"/>
        </patternFill>
      </fill>
    </dxf>
    <dxf>
      <font>
        <b/>
        <color rgb="FF806000"/>
      </font>
      <fill>
        <patternFill>
          <bgColor rgb="FFFFFF00"/>
        </patternFill>
      </fill>
    </dxf>
    <dxf>
      <font>
        <b/>
        <color rgb="FFFFFFFF"/>
      </font>
      <fill>
        <patternFill>
          <bgColor rgb="FF0070C0"/>
        </patternFill>
      </fill>
    </dxf>
    <dxf>
      <font>
        <b/>
        <color rgb="FFC55A11"/>
      </font>
      <fill>
        <patternFill>
          <bgColor rgb="FFFFC000"/>
        </patternFill>
      </fill>
    </dxf>
    <dxf>
      <font>
        <b/>
        <color rgb="FF806000"/>
      </font>
      <fill>
        <patternFill>
          <bgColor rgb="FFFFFF00"/>
        </patternFill>
      </fill>
    </dxf>
    <dxf>
      <font>
        <b/>
        <color rgb="FFFFFFFF"/>
      </font>
      <fill>
        <patternFill>
          <bgColor rgb="FF0070C0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-0.2499465926084170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ka" refreshedDate="45618.98469351852" createdVersion="3" refreshedVersion="8" recordCount="44" xr:uid="{00000000-000A-0000-FFFF-FFFF04000000}">
  <cacheSource type="worksheet">
    <worksheetSource ref="A1:ED45" sheet="final"/>
  </cacheSource>
  <cacheFields count="135">
    <cacheField name="TE -" numFmtId="22">
      <sharedItems containsSemiMixedTypes="0" containsNonDate="0" containsDate="1" containsString="0" minDate="2024-11-22T15:00:00" maxDate="2024-11-29T00:00:00" count="44">
        <d v="2024-11-22T15:00:00"/>
        <d v="2024-11-22T18:00:00"/>
        <d v="2024-11-22T21:00:00"/>
        <d v="2024-11-23T00:00:00"/>
        <d v="2024-11-23T03:00:00"/>
        <d v="2024-11-23T06:00:00"/>
        <d v="2024-11-23T09:00:00"/>
        <d v="2024-11-23T12:00:00"/>
        <d v="2024-11-23T15:00:00"/>
        <d v="2024-11-23T18:00:00"/>
        <d v="2024-11-23T21:00:00"/>
        <d v="2024-11-24T00:00:00"/>
        <d v="2024-11-24T03:00:00"/>
        <d v="2024-11-24T06:00:00"/>
        <d v="2024-11-24T09:00:00"/>
        <d v="2024-11-24T12:00:00"/>
        <d v="2024-11-24T15:00:00"/>
        <d v="2024-11-24T18:00:00"/>
        <d v="2024-11-24T21:00:00"/>
        <d v="2024-11-25T00:00:00"/>
        <d v="2024-11-25T03:00:00"/>
        <d v="2024-11-25T06:00:00"/>
        <d v="2024-11-25T09:00:00"/>
        <d v="2024-11-25T12:00:00"/>
        <d v="2024-11-25T15:00:00"/>
        <d v="2024-11-25T18:00:00"/>
        <d v="2024-11-25T21:00:00"/>
        <d v="2024-11-26T00:00:00"/>
        <d v="2024-11-26T03:00:00"/>
        <d v="2024-11-26T06:00:00"/>
        <d v="2024-11-26T09:00:00"/>
        <d v="2024-11-26T12:00:00"/>
        <d v="2024-11-26T15:00:00"/>
        <d v="2024-11-26T18:00:00"/>
        <d v="2024-11-26T21:00:00"/>
        <d v="2024-11-27T00:00:00"/>
        <d v="2024-11-27T03:00:00"/>
        <d v="2024-11-27T06:00:00"/>
        <d v="2024-11-27T09:00:00"/>
        <d v="2024-11-27T12:00:00"/>
        <d v="2024-11-27T15:00:00"/>
        <d v="2024-11-27T18:00:00"/>
        <d v="2024-11-27T21:00:00"/>
        <d v="2024-11-28T00:00:00"/>
      </sharedItems>
      <fieldGroup base="0">
        <rangePr groupBy="days" startDate="2024-11-22T15:00:00" endDate="2024-11-29T00:00:00"/>
        <groupItems count="368">
          <s v="&lt;22/11/2024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9/11/2024"/>
        </groupItems>
      </fieldGroup>
    </cacheField>
    <cacheField name="PRMSL - mean_sea_level" numFmtId="0">
      <sharedItems containsSemiMixedTypes="0" containsString="0" containsNumber="1" containsInteger="1" minValue="100199" maxValue="103489"/>
    </cacheField>
    <cacheField name="VIS - surface" numFmtId="0">
      <sharedItems containsSemiMixedTypes="0" containsString="0" containsNumber="1" minValue="23809.8" maxValue="24135.3"/>
    </cacheField>
    <cacheField name="GUST - surface" numFmtId="0">
      <sharedItems containsSemiMixedTypes="0" containsString="0" containsNumber="1" minValue="0.40244600000000003" maxValue="17.701000000000001"/>
    </cacheField>
    <cacheField name="HGT - 200_mb" numFmtId="0">
      <sharedItems containsSemiMixedTypes="0" containsString="0" containsNumber="1" minValue="11709.6" maxValue="12067.7"/>
    </cacheField>
    <cacheField name="TMP - 200_mb" numFmtId="0">
      <sharedItems containsSemiMixedTypes="0" containsString="0" containsNumber="1" minValue="206.32300000000001" maxValue="219.173"/>
    </cacheField>
    <cacheField name="RH - 200_mb" numFmtId="0">
      <sharedItems containsSemiMixedTypes="0" containsString="0" containsNumber="1" minValue="5.9" maxValue="94.2"/>
    </cacheField>
    <cacheField name="TCDC - 200_mb" numFmtId="0">
      <sharedItems containsSemiMixedTypes="0" containsString="0" containsNumber="1" minValue="0" maxValue="11.8"/>
    </cacheField>
    <cacheField name="VVEL - 200_mb" numFmtId="0">
      <sharedItems containsSemiMixedTypes="0" containsString="0" containsNumber="1" minValue="-0.47002300000000002" maxValue="0.784277"/>
    </cacheField>
    <cacheField name="UGRD - 200_mb" numFmtId="0">
      <sharedItems containsSemiMixedTypes="0" containsString="0" containsNumber="1" minValue="-7.1408699999999996" maxValue="54.010199999999998"/>
    </cacheField>
    <cacheField name="VGRD - 200_mb" numFmtId="0">
      <sharedItems containsSemiMixedTypes="0" containsString="0" containsNumber="1" minValue="-35.710500000000003" maxValue="23.772099999999998"/>
    </cacheField>
    <cacheField name="ABSV - 200_mb" numFmtId="0">
      <sharedItems containsSemiMixedTypes="0" containsString="0" containsNumber="1" minValue="-1.97796E-4" maxValue="4.4632999999999999E-4"/>
    </cacheField>
    <cacheField name="HGT - 300_mb" numFmtId="0">
      <sharedItems containsSemiMixedTypes="0" containsString="0" containsNumber="1" minValue="9078.59" maxValue="9463.17"/>
    </cacheField>
    <cacheField name="TMP - 300_mb" numFmtId="0">
      <sharedItems containsSemiMixedTypes="0" containsString="0" containsNumber="1" minValue="226.61600000000001" maxValue="231.07"/>
    </cacheField>
    <cacheField name="RH - 300_mb" numFmtId="0">
      <sharedItems containsSemiMixedTypes="0" containsString="0" containsNumber="1" minValue="8.4" maxValue="100"/>
    </cacheField>
    <cacheField name="TCDC - 300_mb" numFmtId="0">
      <sharedItems containsSemiMixedTypes="0" containsString="0" containsNumber="1" minValue="0" maxValue="100"/>
    </cacheField>
    <cacheField name="VVEL - 300_mb" numFmtId="0">
      <sharedItems containsSemiMixedTypes="0" containsString="0" containsNumber="1" minValue="-2.1175700000000002" maxValue="1.08938"/>
    </cacheField>
    <cacheField name="UGRD - 300_mb" numFmtId="0">
      <sharedItems containsSemiMixedTypes="0" containsString="0" containsNumber="1" minValue="-2.9273500000000001" maxValue="64.110600000000005"/>
    </cacheField>
    <cacheField name="VGRD - 300_mb" numFmtId="0">
      <sharedItems containsSemiMixedTypes="0" containsString="0" containsNumber="1" minValue="-55.564599999999999" maxValue="20.2163"/>
    </cacheField>
    <cacheField name="ABSV - 300_mb" numFmtId="0">
      <sharedItems containsSemiMixedTypes="0" containsString="0" containsNumber="1" minValue="-5.0551599999999999E-5" maxValue="4.1697199999999999E-4"/>
    </cacheField>
    <cacheField name="HGT - 400_mb" numFmtId="0">
      <sharedItems containsSemiMixedTypes="0" containsString="0" containsNumber="1" minValue="7080.99" maxValue="7452.24"/>
    </cacheField>
    <cacheField name="TMP - 400_mb" numFmtId="0">
      <sharedItems containsSemiMixedTypes="0" containsString="0" containsNumber="1" minValue="240.77199999999999" maxValue="248.13499999999999"/>
    </cacheField>
    <cacheField name="RH - 400_mb" numFmtId="0">
      <sharedItems containsSemiMixedTypes="0" containsString="0" containsNumber="1" minValue="7.8" maxValue="94.5"/>
    </cacheField>
    <cacheField name="TCDC - 400_mb" numFmtId="0">
      <sharedItems containsSemiMixedTypes="0" containsString="0" containsNumber="1" minValue="0" maxValue="9.3000000000000007"/>
    </cacheField>
    <cacheField name="VVEL - 400_mb" numFmtId="0">
      <sharedItems containsSemiMixedTypes="0" containsString="0" containsNumber="1" minValue="-1.6327199999999999" maxValue="1.57735"/>
    </cacheField>
    <cacheField name="UGRD - 400_mb" numFmtId="0">
      <sharedItems containsSemiMixedTypes="0" containsString="0" containsNumber="1" minValue="-3.6750400000000001" maxValue="58.934399999999997"/>
    </cacheField>
    <cacheField name="VGRD - 400_mb" numFmtId="0">
      <sharedItems containsSemiMixedTypes="0" containsString="0" containsNumber="1" minValue="-48.658700000000003" maxValue="12.9781"/>
    </cacheField>
    <cacheField name="ABSV - 400_mb" numFmtId="0">
      <sharedItems containsSemiMixedTypes="0" containsString="0" containsNumber="1" minValue="-2.93228E-5" maxValue="2.6866200000000002E-4"/>
    </cacheField>
    <cacheField name="HGT - 500_mb" numFmtId="0">
      <sharedItems containsSemiMixedTypes="0" containsString="0" containsNumber="1" minValue="5478.85" maxValue="5799.73"/>
    </cacheField>
    <cacheField name="TMP - 500_mb" numFmtId="0">
      <sharedItems containsSemiMixedTypes="0" containsString="0" containsNumber="1" minValue="247.34399999999999" maxValue="260.77600000000001"/>
    </cacheField>
    <cacheField name="RH - 500_mb" numFmtId="0">
      <sharedItems containsSemiMixedTypes="0" containsString="0" containsNumber="1" minValue="4" maxValue="70.3"/>
    </cacheField>
    <cacheField name="TCDC - 500_mb" numFmtId="0">
      <sharedItems containsSemiMixedTypes="0" containsString="0" containsNumber="1" minValue="0" maxValue="9.1"/>
    </cacheField>
    <cacheField name="VVEL - 500_mb" numFmtId="0">
      <sharedItems containsSemiMixedTypes="0" containsString="0" containsNumber="1" minValue="-1.21167" maxValue="1.0329200000000001"/>
    </cacheField>
    <cacheField name="UGRD - 500_mb" numFmtId="0">
      <sharedItems containsSemiMixedTypes="0" containsString="0" containsNumber="1" minValue="-1.4048499999999999" maxValue="48.385100000000001"/>
    </cacheField>
    <cacheField name="VGRD - 500_mb" numFmtId="0">
      <sharedItems containsSemiMixedTypes="0" containsString="0" containsNumber="1" minValue="-39.769799999999996" maxValue="6.8233300000000003"/>
    </cacheField>
    <cacheField name="ABSV - 500_mb" numFmtId="0">
      <sharedItems containsSemiMixedTypes="0" containsString="0" containsNumber="1" minValue="-4.5932600000000003E-6" maxValue="6.84039E-4"/>
    </cacheField>
    <cacheField name="HGT - 600_mb" numFmtId="0">
      <sharedItems containsSemiMixedTypes="0" containsString="0" containsNumber="1" minValue="4139.93" maxValue="4395.42"/>
    </cacheField>
    <cacheField name="TMP - 600_mb" numFmtId="0">
      <sharedItems containsSemiMixedTypes="0" containsString="0" containsNumber="1" minValue="251.72399999999999" maxValue="268.67399999999998"/>
    </cacheField>
    <cacheField name="RH - 600_mb" numFmtId="0">
      <sharedItems containsSemiMixedTypes="0" containsString="0" containsNumber="1" minValue="6.1" maxValue="100"/>
    </cacheField>
    <cacheField name="TCDC - 600_mb" numFmtId="0">
      <sharedItems containsSemiMixedTypes="0" containsString="0" containsNumber="1" minValue="0" maxValue="100"/>
    </cacheField>
    <cacheField name="VVEL - 600_mb" numFmtId="0">
      <sharedItems containsSemiMixedTypes="0" containsString="0" containsNumber="1" minValue="-1.5315700000000001" maxValue="1.1774899999999999"/>
    </cacheField>
    <cacheField name="UGRD - 600_mb" numFmtId="0">
      <sharedItems containsSemiMixedTypes="0" containsString="0" containsNumber="1" minValue="-0.14518600000000001" maxValue="33.437399999999997"/>
    </cacheField>
    <cacheField name="VGRD - 600_mb" numFmtId="0">
      <sharedItems containsSemiMixedTypes="0" containsString="0" containsNumber="1" minValue="-39.770000000000003" maxValue="5.3793600000000001"/>
    </cacheField>
    <cacheField name="ABSV - 600_mb" numFmtId="0">
      <sharedItems containsSemiMixedTypes="0" containsString="0" containsNumber="1" minValue="1.3550899999999999E-5" maxValue="4.51495E-4"/>
    </cacheField>
    <cacheField name="HGT - 700_mb" numFmtId="0">
      <sharedItems containsSemiMixedTypes="0" containsString="0" containsNumber="1" minValue="2976.7" maxValue="3174.87"/>
    </cacheField>
    <cacheField name="TMP - 700_mb" numFmtId="0">
      <sharedItems containsSemiMixedTypes="0" containsString="0" containsNumber="1" minValue="258.66800000000001" maxValue="274.61099999999999"/>
    </cacheField>
    <cacheField name="RH - 700_mb" numFmtId="0">
      <sharedItems containsSemiMixedTypes="0" containsString="0" containsNumber="1" minValue="5.6" maxValue="99.1"/>
    </cacheField>
    <cacheField name="TCDC - 700_mb" numFmtId="0">
      <sharedItems containsSemiMixedTypes="0" containsString="0" containsNumber="1" minValue="0" maxValue="67.7"/>
    </cacheField>
    <cacheField name="VVEL - 700_mb" numFmtId="0">
      <sharedItems containsSemiMixedTypes="0" containsString="0" containsNumber="1" minValue="-0.68694699999999997" maxValue="1.4849600000000001"/>
    </cacheField>
    <cacheField name="UGRD - 700_mb" numFmtId="0">
      <sharedItems containsSemiMixedTypes="0" containsString="0" containsNumber="1" minValue="0.155112" maxValue="21.767399999999999"/>
    </cacheField>
    <cacheField name="VGRD - 700_mb" numFmtId="0">
      <sharedItems containsSemiMixedTypes="0" containsString="0" containsNumber="1" minValue="-22.076799999999999" maxValue="6.3961499999999996"/>
    </cacheField>
    <cacheField name="ABSV - 700_mb" numFmtId="0">
      <sharedItems containsSemiMixedTypes="0" containsString="0" containsNumber="1" minValue="-1.4696800000000001E-4" maxValue="3.4233100000000003E-4"/>
    </cacheField>
    <cacheField name="HGT - 850_mb" numFmtId="0">
      <sharedItems containsSemiMixedTypes="0" containsString="0" containsNumber="1" minValue="1392.7" maxValue="1613.95"/>
    </cacheField>
    <cacheField name="TMP - 850_mb" numFmtId="0">
      <sharedItems containsSemiMixedTypes="0" containsString="0" containsNumber="1" minValue="270.43799999999999" maxValue="282.33600000000001"/>
    </cacheField>
    <cacheField name="RH - 850_mb" numFmtId="0">
      <sharedItems containsSemiMixedTypes="0" containsString="0" containsNumber="1" minValue="4.7" maxValue="89.8"/>
    </cacheField>
    <cacheField name="TCDC - 850_mb" numFmtId="0">
      <sharedItems containsSemiMixedTypes="0" containsString="0" containsNumber="1" minValue="0" maxValue="10.8"/>
    </cacheField>
    <cacheField name="VVEL - 850_mb" numFmtId="0">
      <sharedItems containsSemiMixedTypes="0" containsString="0" containsNumber="1" minValue="-1.46814" maxValue="1.5209900000000001"/>
    </cacheField>
    <cacheField name="UGRD - 850_mb" numFmtId="0">
      <sharedItems containsSemiMixedTypes="0" containsString="0" containsNumber="1" minValue="-0.48316399999999998" maxValue="19.764600000000002"/>
    </cacheField>
    <cacheField name="VGRD - 850_mb" numFmtId="0">
      <sharedItems containsSemiMixedTypes="0" containsString="0" containsNumber="1" minValue="-16.3276" maxValue="15.0496"/>
    </cacheField>
    <cacheField name="ABSV - 850_mb" numFmtId="0">
      <sharedItems containsSemiMixedTypes="0" containsString="0" containsNumber="1" minValue="-7.6975000000000001E-5" maxValue="1.40958E-4"/>
    </cacheField>
    <cacheField name="HGT - 925_mb" numFmtId="0">
      <sharedItems containsSemiMixedTypes="0" containsString="0" containsNumber="1" minValue="684.09100000000001" maxValue="927.44799999999998"/>
    </cacheField>
    <cacheField name="TMP - 925_mb" numFmtId="0">
      <sharedItems containsSemiMixedTypes="0" containsString="0" containsNumber="1" minValue="276.98700000000002" maxValue="287.98599999999999"/>
    </cacheField>
    <cacheField name="RH - 925_mb" numFmtId="0">
      <sharedItems containsSemiMixedTypes="0" containsString="0" containsNumber="1" minValue="21.8" maxValue="85.3"/>
    </cacheField>
    <cacheField name="TCDC - 925_mb" numFmtId="0">
      <sharedItems containsSemiMixedTypes="0" containsString="0" containsNumber="1" minValue="0" maxValue="0.8"/>
    </cacheField>
    <cacheField name="VVEL - 925_mb" numFmtId="0">
      <sharedItems containsSemiMixedTypes="0" containsString="0" containsNumber="1" minValue="-1.1173999999999999" maxValue="1.3811899999999999"/>
    </cacheField>
    <cacheField name="UGRD - 925_mb" numFmtId="0">
      <sharedItems containsSemiMixedTypes="0" containsString="0" containsNumber="1" minValue="-1.6117699999999999" maxValue="14.8424"/>
    </cacheField>
    <cacheField name="VGRD - 925_mb" numFmtId="0">
      <sharedItems containsSemiMixedTypes="0" containsString="0" containsNumber="1" minValue="-17.4436" maxValue="14.3538"/>
    </cacheField>
    <cacheField name="ABSV - 925_mb" numFmtId="0">
      <sharedItems containsSemiMixedTypes="0" containsString="0" containsNumber="1" minValue="-7.2067100000000007E-5" maxValue="3.0614900000000003E-4"/>
    </cacheField>
    <cacheField name="HGT - 950_mb" numFmtId="0">
      <sharedItems containsSemiMixedTypes="0" containsString="0" containsNumber="1" minValue="457.36500000000001" maxValue="709.774"/>
    </cacheField>
    <cacheField name="TMP - 950_mb" numFmtId="0">
      <sharedItems containsSemiMixedTypes="0" containsString="0" containsNumber="1" minValue="279.08" maxValue="289.99299999999999"/>
    </cacheField>
    <cacheField name="RH - 950_mb" numFmtId="0">
      <sharedItems containsSemiMixedTypes="0" containsString="0" containsNumber="1" minValue="32.799999999999997" maxValue="87"/>
    </cacheField>
    <cacheField name="TCDC - 950_mb" numFmtId="0">
      <sharedItems containsSemiMixedTypes="0" containsString="0" containsNumber="1" minValue="0" maxValue="0.1"/>
    </cacheField>
    <cacheField name="VVEL - 950_mb" numFmtId="0">
      <sharedItems containsSemiMixedTypes="0" containsString="0" containsNumber="1" minValue="-0.74051699999999998" maxValue="0.94374100000000005"/>
    </cacheField>
    <cacheField name="UGRD - 950_mb" numFmtId="0">
      <sharedItems containsSemiMixedTypes="0" containsString="0" containsNumber="1" minValue="-1.9897" maxValue="14.2461"/>
    </cacheField>
    <cacheField name="VGRD - 950_mb" numFmtId="0">
      <sharedItems containsSemiMixedTypes="0" containsString="0" containsNumber="1" minValue="-17.2928" maxValue="13.3224"/>
    </cacheField>
    <cacheField name="ABSV - 950_mb" numFmtId="0">
      <sharedItems containsSemiMixedTypes="0" containsString="0" containsNumber="1" minValue="-4.49185E-5" maxValue="3.6093200000000001E-4"/>
    </cacheField>
    <cacheField name="var2_4_2 - surface" numFmtId="0">
      <sharedItems containsSemiMixedTypes="0" containsString="0" containsNumber="1" containsInteger="1" minValue="2" maxValue="6"/>
    </cacheField>
    <cacheField name="HGT - 975_mb" numFmtId="0">
      <sharedItems containsSemiMixedTypes="0" containsString="0" containsNumber="1" minValue="234.952" maxValue="496.19499999999999"/>
    </cacheField>
    <cacheField name="TMP - 975_mb" numFmtId="0">
      <sharedItems containsSemiMixedTypes="0" containsString="0" containsNumber="1" minValue="281.16699999999997" maxValue="291.98599999999999"/>
    </cacheField>
    <cacheField name="RH - 975_mb" numFmtId="0">
      <sharedItems containsSemiMixedTypes="0" containsString="0" containsNumber="1" minValue="29.6" maxValue="86.4"/>
    </cacheField>
    <cacheField name="TCDC - 975_mb" numFmtId="0">
      <sharedItems containsSemiMixedTypes="0" containsString="0" containsNumber="1" containsInteger="1" minValue="0" maxValue="0"/>
    </cacheField>
    <cacheField name="VVEL - 975_mb" numFmtId="0">
      <sharedItems containsSemiMixedTypes="0" containsString="0" containsNumber="1" minValue="-0.70383899999999999" maxValue="0.37134099999999998"/>
    </cacheField>
    <cacheField name="UGRD - 975_mb" numFmtId="0">
      <sharedItems containsSemiMixedTypes="0" containsString="0" containsNumber="1" minValue="-2.31385" maxValue="13.213100000000001"/>
    </cacheField>
    <cacheField name="VGRD - 975_mb" numFmtId="0">
      <sharedItems containsSemiMixedTypes="0" containsString="0" containsNumber="1" minValue="-16.3111" maxValue="11.7643"/>
    </cacheField>
    <cacheField name="ABSV - 975_mb" numFmtId="0">
      <sharedItems containsSemiMixedTypes="0" containsString="0" containsNumber="1" minValue="-1.00958E-4" maxValue="3.8602299999999999E-4"/>
    </cacheField>
    <cacheField name="TMP - 1000_mb" numFmtId="0">
      <sharedItems containsSemiMixedTypes="0" containsString="0" containsNumber="1" minValue="283.10000000000002" maxValue="293.61200000000002"/>
    </cacheField>
    <cacheField name="RH - 1000_mb" numFmtId="0">
      <sharedItems containsSemiMixedTypes="0" containsString="0" containsNumber="1" minValue="26.9" maxValue="83.8"/>
    </cacheField>
    <cacheField name="TCDC - 1000_mb" numFmtId="0">
      <sharedItems containsSemiMixedTypes="0" containsString="0" containsNumber="1" containsInteger="1" minValue="0" maxValue="0"/>
    </cacheField>
    <cacheField name="VVEL - 1000_mb" numFmtId="0">
      <sharedItems containsSemiMixedTypes="0" containsString="0" containsNumber="1" minValue="-0.47754400000000002" maxValue="0.27937099999999998"/>
    </cacheField>
    <cacheField name="UGRD - 1000_mb" numFmtId="0">
      <sharedItems containsSemiMixedTypes="0" containsString="0" containsNumber="1" minValue="-2.4730400000000001" maxValue="8.4057300000000001"/>
    </cacheField>
    <cacheField name="VGRD - 1000_mb" numFmtId="0">
      <sharedItems containsSemiMixedTypes="0" containsString="0" containsNumber="1" minValue="-14.9383" maxValue="7.4399300000000004"/>
    </cacheField>
    <cacheField name="ABSV - 1000_mb" numFmtId="0">
      <sharedItems containsSemiMixedTypes="0" containsString="0" containsNumber="1" minValue="-1.9081299999999999E-4" maxValue="2.6960599999999998E-4"/>
    </cacheField>
    <cacheField name="HGT - 1000_mb" numFmtId="0">
      <sharedItems containsSemiMixedTypes="0" containsString="0" containsNumber="1" minValue="16.776800000000001" maxValue="286.53100000000001"/>
    </cacheField>
    <cacheField name="HGT - surface" numFmtId="0">
      <sharedItems containsSemiMixedTypes="0" containsString="0" containsNumber="1" minValue="55.5794" maxValue="55.5794"/>
    </cacheField>
    <cacheField name="TMP - surface" numFmtId="0">
      <sharedItems containsSemiMixedTypes="0" containsString="0" containsNumber="1" minValue="277.73599999999999" maxValue="297.685"/>
    </cacheField>
    <cacheField name="SNOD - surface" numFmtId="0">
      <sharedItems containsSemiMixedTypes="0" containsString="0" containsNumber="1" containsInteger="1" minValue="0" maxValue="0"/>
    </cacheField>
    <cacheField name="PEVPR - surface" numFmtId="0">
      <sharedItems containsSemiMixedTypes="0" containsString="0" containsNumber="1" minValue="-6.2711899999999998" maxValue="410.93099999999998"/>
    </cacheField>
    <cacheField name="TMP - 2_m_above_ground" numFmtId="0">
      <sharedItems containsSemiMixedTypes="0" containsString="0" containsNumber="1" minValue="280.58300000000003" maxValue="293.20299999999997"/>
    </cacheField>
    <cacheField name="DPT - 2_m_above_ground" numFmtId="0">
      <sharedItems containsSemiMixedTypes="0" containsString="0" containsNumber="1" minValue="266.92399999999998" maxValue="285.37"/>
    </cacheField>
    <cacheField name="RH - 2_m_above_ground" numFmtId="0">
      <sharedItems containsSemiMixedTypes="0" containsString="0" containsNumber="1" minValue="26.3" maxValue="90.3"/>
    </cacheField>
    <cacheField name="UGRD - 10_m_above_ground" numFmtId="0">
      <sharedItems containsSemiMixedTypes="0" containsString="0" containsNumber="1" minValue="-1.4604999999999999" maxValue="8.4787400000000002"/>
    </cacheField>
    <cacheField name="VGRD - 10_m_above_ground" numFmtId="0">
      <sharedItems containsSemiMixedTypes="0" containsString="0" containsNumber="1" minValue="-10.604900000000001" maxValue="7.4154999999999998"/>
    </cacheField>
    <cacheField name="CPOFP - surface" numFmtId="0">
      <sharedItems containsSemiMixedTypes="0" containsString="0" containsNumber="1" containsInteger="1" minValue="-50" maxValue="-49"/>
    </cacheField>
    <cacheField name="CPRAT - surface" numFmtId="0">
      <sharedItems containsSemiMixedTypes="0" containsString="0" containsNumber="1" minValue="0" maxValue="2.1039999999999998E-5"/>
    </cacheField>
    <cacheField name="PRATE - surface" numFmtId="0">
      <sharedItems containsSemiMixedTypes="0" containsString="0" containsNumber="1" minValue="0" maxValue="5.0800000000000002E-5"/>
    </cacheField>
    <cacheField name="CPRAT - surface2" numFmtId="0">
      <sharedItems containsSemiMixedTypes="0" containsString="0" containsNumber="1" minValue="0" maxValue="2.6120000000000001E-5"/>
    </cacheField>
    <cacheField name="PRATE - surface2" numFmtId="0">
      <sharedItems containsSemiMixedTypes="0" containsString="0" containsNumber="1" minValue="0" maxValue="8.5799999999999998E-5"/>
    </cacheField>
    <cacheField name="APCP - surface" numFmtId="0">
      <sharedItems containsSemiMixedTypes="0" containsString="0" containsNumber="1" minValue="0" maxValue="1.875"/>
    </cacheField>
    <cacheField name="APCP - surface2" numFmtId="0">
      <sharedItems containsSemiMixedTypes="0" containsString="0" containsNumber="1" minValue="0.125" maxValue="1.875"/>
    </cacheField>
    <cacheField name="ACPCP - surface" numFmtId="0">
      <sharedItems containsSemiMixedTypes="0" containsString="0" containsNumber="1" minValue="0" maxValue="0.5625"/>
    </cacheField>
    <cacheField name="ACPCP - surface2" numFmtId="0">
      <sharedItems containsSemiMixedTypes="0" containsString="0" containsNumber="1" minValue="0.125" maxValue="0.5625"/>
    </cacheField>
    <cacheField name="CSNOW - surface" numFmtId="0">
      <sharedItems containsSemiMixedTypes="0" containsString="0" containsNumber="1" containsInteger="1" minValue="0" maxValue="0"/>
    </cacheField>
    <cacheField name="CICEP - surface" numFmtId="0">
      <sharedItems containsSemiMixedTypes="0" containsString="0" containsNumber="1" containsInteger="1" minValue="0" maxValue="0"/>
    </cacheField>
    <cacheField name="CFRZR - surface" numFmtId="0">
      <sharedItems containsSemiMixedTypes="0" containsString="0" containsNumber="1" containsInteger="1" minValue="0" maxValue="0"/>
    </cacheField>
    <cacheField name="CRAIN - surface" numFmtId="0">
      <sharedItems containsSemiMixedTypes="0" containsString="0" containsNumber="1" containsInteger="1" minValue="0" maxValue="0"/>
    </cacheField>
    <cacheField name="CSNOW - surface2" numFmtId="0">
      <sharedItems containsSemiMixedTypes="0" containsString="0" containsNumber="1" containsInteger="1" minValue="0" maxValue="0"/>
    </cacheField>
    <cacheField name="CICEP - surface2" numFmtId="0">
      <sharedItems containsSemiMixedTypes="0" containsString="0" containsNumber="1" containsInteger="1" minValue="0" maxValue="0"/>
    </cacheField>
    <cacheField name="CFRZR - surface2" numFmtId="0">
      <sharedItems containsSemiMixedTypes="0" containsString="0" containsNumber="1" containsInteger="1" minValue="0" maxValue="0"/>
    </cacheField>
    <cacheField name="CRAIN - surface2" numFmtId="0">
      <sharedItems containsSemiMixedTypes="0" containsString="0" containsNumber="1" containsInteger="1" minValue="0" maxValue="1"/>
    </cacheField>
    <cacheField name="SUNSD - surface" numFmtId="0">
      <sharedItems containsSemiMixedTypes="0" containsString="0" containsNumber="1" containsInteger="1" minValue="0" maxValue="21600"/>
    </cacheField>
    <cacheField name="LFTX - surface" numFmtId="0">
      <sharedItems containsSemiMixedTypes="0" containsString="0" containsNumber="1" minValue="0.45182" maxValue="23.133299999999998"/>
    </cacheField>
    <cacheField name="CAPE - surface" numFmtId="0">
      <sharedItems containsSemiMixedTypes="0" containsString="0" containsNumber="1" containsInteger="1" minValue="0" maxValue="72"/>
    </cacheField>
    <cacheField name="CIN - surface" numFmtId="0">
      <sharedItems containsSemiMixedTypes="0" containsString="0" containsNumber="1" minValue="-55.906700000000001" maxValue="0.48583999999999999"/>
    </cacheField>
    <cacheField name="LCDC - low_cloud_layer" numFmtId="0">
      <sharedItems containsSemiMixedTypes="0" containsString="0" containsNumber="1" minValue="0" maxValue="99.1"/>
    </cacheField>
    <cacheField name="LCDC - low_cloud_layer2" numFmtId="0">
      <sharedItems containsSemiMixedTypes="0" containsString="0" containsNumber="1" minValue="0" maxValue="69.400000000000006"/>
    </cacheField>
    <cacheField name="MCDC - middle_cloud_layer" numFmtId="0">
      <sharedItems containsSemiMixedTypes="0" containsString="0" containsNumber="1" minValue="0" maxValue="100"/>
    </cacheField>
    <cacheField name="MCDC - middle_cloud_layer2" numFmtId="0">
      <sharedItems containsSemiMixedTypes="0" containsString="0" containsNumber="1" minValue="0" maxValue="65.400000000000006"/>
    </cacheField>
    <cacheField name="HCDC - high_cloud_layer" numFmtId="0">
      <sharedItems containsSemiMixedTypes="0" containsString="0" containsNumber="1" minValue="0" maxValue="100"/>
    </cacheField>
    <cacheField name="HCDC - high_cloud_layer2" numFmtId="0">
      <sharedItems containsSemiMixedTypes="0" containsString="0" containsNumber="1" minValue="0" maxValue="100"/>
    </cacheField>
    <cacheField name="HLCY - 3000-0_m_above_ground" numFmtId="0">
      <sharedItems containsSemiMixedTypes="0" containsString="0" containsNumber="1" minValue="-18.5671" maxValue="167.40899999999999"/>
    </cacheField>
    <cacheField name="HGT - tropopause" numFmtId="0">
      <sharedItems containsSemiMixedTypes="0" containsString="0" containsNumber="1" minValue="10350.9" maxValue="13265"/>
    </cacheField>
    <cacheField name="TMP - tropopause" numFmtId="0">
      <sharedItems containsSemiMixedTypes="0" containsString="0" containsNumber="1" minValue="202.255" maxValue="219.32900000000001"/>
    </cacheField>
    <cacheField name="UGRD - tropopause" numFmtId="0">
      <sharedItems containsSemiMixedTypes="0" containsString="0" containsNumber="1" minValue="-3.2761100000000001" maxValue="71.765500000000003"/>
    </cacheField>
    <cacheField name="VGRD - tropopause" numFmtId="0">
      <sharedItems containsSemiMixedTypes="0" containsString="0" containsNumber="1" minValue="-28.5837" maxValue="19.4057"/>
    </cacheField>
    <cacheField name="CloudCalculated" numFmtId="0" formula=" MIN(0.9457*'LCDC - low_cloud_layer2'+ 0.144*'MCDC - middle_cloud_layer2'+ 0.9622 *'HCDC - high_cloud_layer2',10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ka" refreshedDate="45619.033258101852" createdVersion="8" refreshedVersion="8" minRefreshableVersion="3" recordCount="44" xr:uid="{00000000-000A-0000-FFFF-FFFF09000000}">
  <cacheSource type="worksheet">
    <worksheetSource ref="A1:EI45" sheet="final"/>
  </cacheSource>
  <cacheFields count="141">
    <cacheField name="TE -" numFmtId="22">
      <sharedItems containsSemiMixedTypes="0" containsNonDate="0" containsDate="1" containsString="0" minDate="2024-11-22T15:00:00" maxDate="2024-11-29T00:00:00" count="44">
        <d v="2024-11-22T15:00:00"/>
        <d v="2024-11-22T18:00:00"/>
        <d v="2024-11-22T21:00:00"/>
        <d v="2024-11-23T00:00:00"/>
        <d v="2024-11-23T03:00:00"/>
        <d v="2024-11-23T06:00:00"/>
        <d v="2024-11-23T09:00:00"/>
        <d v="2024-11-23T12:00:00"/>
        <d v="2024-11-23T15:00:00"/>
        <d v="2024-11-23T18:00:00"/>
        <d v="2024-11-23T21:00:00"/>
        <d v="2024-11-24T00:00:00"/>
        <d v="2024-11-24T03:00:00"/>
        <d v="2024-11-24T06:00:00"/>
        <d v="2024-11-24T09:00:00"/>
        <d v="2024-11-24T12:00:00"/>
        <d v="2024-11-24T15:00:00"/>
        <d v="2024-11-24T18:00:00"/>
        <d v="2024-11-24T21:00:00"/>
        <d v="2024-11-25T00:00:00"/>
        <d v="2024-11-25T03:00:00"/>
        <d v="2024-11-25T06:00:00"/>
        <d v="2024-11-25T09:00:00"/>
        <d v="2024-11-25T12:00:00"/>
        <d v="2024-11-25T15:00:00"/>
        <d v="2024-11-25T18:00:00"/>
        <d v="2024-11-25T21:00:00"/>
        <d v="2024-11-26T00:00:00"/>
        <d v="2024-11-26T03:00:00"/>
        <d v="2024-11-26T06:00:00"/>
        <d v="2024-11-26T09:00:00"/>
        <d v="2024-11-26T12:00:00"/>
        <d v="2024-11-26T15:00:00"/>
        <d v="2024-11-26T18:00:00"/>
        <d v="2024-11-26T21:00:00"/>
        <d v="2024-11-27T00:00:00"/>
        <d v="2024-11-27T03:00:00"/>
        <d v="2024-11-27T06:00:00"/>
        <d v="2024-11-27T09:00:00"/>
        <d v="2024-11-27T12:00:00"/>
        <d v="2024-11-27T15:00:00"/>
        <d v="2024-11-27T18:00:00"/>
        <d v="2024-11-27T21:00:00"/>
        <d v="2024-11-28T00:00:00"/>
      </sharedItems>
      <fieldGroup par="140"/>
    </cacheField>
    <cacheField name="PRMSL - mean_sea_level" numFmtId="0">
      <sharedItems containsSemiMixedTypes="0" containsString="0" containsNumber="1" containsInteger="1" minValue="100199" maxValue="103489"/>
    </cacheField>
    <cacheField name="VIS - surface" numFmtId="0">
      <sharedItems containsSemiMixedTypes="0" containsString="0" containsNumber="1" minValue="23809.8" maxValue="24135.3"/>
    </cacheField>
    <cacheField name="GUST - surface" numFmtId="0">
      <sharedItems containsSemiMixedTypes="0" containsString="0" containsNumber="1" minValue="0.40244600000000003" maxValue="17.701000000000001"/>
    </cacheField>
    <cacheField name="HGT - 200_mb" numFmtId="0">
      <sharedItems containsSemiMixedTypes="0" containsString="0" containsNumber="1" minValue="11709.6" maxValue="12067.7"/>
    </cacheField>
    <cacheField name="TMP - 200_mb" numFmtId="0">
      <sharedItems containsSemiMixedTypes="0" containsString="0" containsNumber="1" minValue="206.32300000000001" maxValue="219.173"/>
    </cacheField>
    <cacheField name="RH - 200_mb" numFmtId="0">
      <sharedItems containsSemiMixedTypes="0" containsString="0" containsNumber="1" minValue="5.9" maxValue="94.2"/>
    </cacheField>
    <cacheField name="TCDC - 200_mb" numFmtId="0">
      <sharedItems containsSemiMixedTypes="0" containsString="0" containsNumber="1" minValue="0" maxValue="11.8"/>
    </cacheField>
    <cacheField name="VVEL - 200_mb" numFmtId="0">
      <sharedItems containsSemiMixedTypes="0" containsString="0" containsNumber="1" minValue="-0.47002300000000002" maxValue="0.784277"/>
    </cacheField>
    <cacheField name="UGRD - 200_mb" numFmtId="0">
      <sharedItems containsSemiMixedTypes="0" containsString="0" containsNumber="1" minValue="-7.1408699999999996" maxValue="54.010199999999998"/>
    </cacheField>
    <cacheField name="VGRD - 200_mb" numFmtId="0">
      <sharedItems containsSemiMixedTypes="0" containsString="0" containsNumber="1" minValue="-35.710500000000003" maxValue="23.772099999999998"/>
    </cacheField>
    <cacheField name="ABSV - 200_mb" numFmtId="0">
      <sharedItems containsSemiMixedTypes="0" containsString="0" containsNumber="1" minValue="-1.97796E-4" maxValue="4.4632999999999999E-4"/>
    </cacheField>
    <cacheField name="HGT - 300_mb" numFmtId="0">
      <sharedItems containsSemiMixedTypes="0" containsString="0" containsNumber="1" minValue="9078.59" maxValue="9463.17"/>
    </cacheField>
    <cacheField name="TMP - 300_mb" numFmtId="0">
      <sharedItems containsSemiMixedTypes="0" containsString="0" containsNumber="1" minValue="226.61600000000001" maxValue="231.07"/>
    </cacheField>
    <cacheField name="RH - 300_mb" numFmtId="0">
      <sharedItems containsSemiMixedTypes="0" containsString="0" containsNumber="1" minValue="8.4" maxValue="100"/>
    </cacheField>
    <cacheField name="TCDC - 300_mb" numFmtId="0">
      <sharedItems containsSemiMixedTypes="0" containsString="0" containsNumber="1" minValue="0" maxValue="100"/>
    </cacheField>
    <cacheField name="VVEL - 300_mb" numFmtId="0">
      <sharedItems containsSemiMixedTypes="0" containsString="0" containsNumber="1" minValue="-2.1175700000000002" maxValue="1.08938"/>
    </cacheField>
    <cacheField name="UGRD - 300_mb" numFmtId="0">
      <sharedItems containsSemiMixedTypes="0" containsString="0" containsNumber="1" minValue="-2.9273500000000001" maxValue="64.110600000000005"/>
    </cacheField>
    <cacheField name="VGRD - 300_mb" numFmtId="0">
      <sharedItems containsSemiMixedTypes="0" containsString="0" containsNumber="1" minValue="-55.564599999999999" maxValue="20.2163"/>
    </cacheField>
    <cacheField name="ABSV - 300_mb" numFmtId="0">
      <sharedItems containsSemiMixedTypes="0" containsString="0" containsNumber="1" minValue="-5.0551599999999999E-5" maxValue="4.1697199999999999E-4"/>
    </cacheField>
    <cacheField name="HGT - 400_mb" numFmtId="0">
      <sharedItems containsSemiMixedTypes="0" containsString="0" containsNumber="1" minValue="7080.99" maxValue="7452.24"/>
    </cacheField>
    <cacheField name="TMP - 400_mb" numFmtId="0">
      <sharedItems containsSemiMixedTypes="0" containsString="0" containsNumber="1" minValue="240.77199999999999" maxValue="248.13499999999999"/>
    </cacheField>
    <cacheField name="RH - 400_mb" numFmtId="0">
      <sharedItems containsSemiMixedTypes="0" containsString="0" containsNumber="1" minValue="7.8" maxValue="94.5"/>
    </cacheField>
    <cacheField name="TCDC - 400_mb" numFmtId="0">
      <sharedItems containsSemiMixedTypes="0" containsString="0" containsNumber="1" minValue="0" maxValue="9.3000000000000007"/>
    </cacheField>
    <cacheField name="VVEL - 400_mb" numFmtId="0">
      <sharedItems containsSemiMixedTypes="0" containsString="0" containsNumber="1" minValue="-1.6327199999999999" maxValue="1.57735"/>
    </cacheField>
    <cacheField name="UGRD - 400_mb" numFmtId="0">
      <sharedItems containsSemiMixedTypes="0" containsString="0" containsNumber="1" minValue="-3.6750400000000001" maxValue="58.934399999999997"/>
    </cacheField>
    <cacheField name="VGRD - 400_mb" numFmtId="0">
      <sharedItems containsSemiMixedTypes="0" containsString="0" containsNumber="1" minValue="-48.658700000000003" maxValue="12.9781"/>
    </cacheField>
    <cacheField name="ABSV - 400_mb" numFmtId="0">
      <sharedItems containsSemiMixedTypes="0" containsString="0" containsNumber="1" minValue="-2.93228E-5" maxValue="2.6866200000000002E-4"/>
    </cacheField>
    <cacheField name="HGT - 500_mb" numFmtId="0">
      <sharedItems containsSemiMixedTypes="0" containsString="0" containsNumber="1" minValue="5478.85" maxValue="5799.73"/>
    </cacheField>
    <cacheField name="TMP - 500_mb" numFmtId="0">
      <sharedItems containsSemiMixedTypes="0" containsString="0" containsNumber="1" minValue="247.34399999999999" maxValue="260.77600000000001"/>
    </cacheField>
    <cacheField name="RH - 500_mb" numFmtId="0">
      <sharedItems containsSemiMixedTypes="0" containsString="0" containsNumber="1" minValue="4" maxValue="70.3"/>
    </cacheField>
    <cacheField name="TCDC - 500_mb" numFmtId="0">
      <sharedItems containsSemiMixedTypes="0" containsString="0" containsNumber="1" minValue="0" maxValue="9.1"/>
    </cacheField>
    <cacheField name="VVEL - 500_mb" numFmtId="0">
      <sharedItems containsSemiMixedTypes="0" containsString="0" containsNumber="1" minValue="-1.21167" maxValue="1.0329200000000001"/>
    </cacheField>
    <cacheField name="UGRD - 500_mb" numFmtId="0">
      <sharedItems containsSemiMixedTypes="0" containsString="0" containsNumber="1" minValue="-1.4048499999999999" maxValue="48.385100000000001"/>
    </cacheField>
    <cacheField name="VGRD - 500_mb" numFmtId="0">
      <sharedItems containsSemiMixedTypes="0" containsString="0" containsNumber="1" minValue="-39.769799999999996" maxValue="6.8233300000000003"/>
    </cacheField>
    <cacheField name="ABSV - 500_mb" numFmtId="0">
      <sharedItems containsSemiMixedTypes="0" containsString="0" containsNumber="1" minValue="-4.5932600000000003E-6" maxValue="6.84039E-4"/>
    </cacheField>
    <cacheField name="HGT - 600_mb" numFmtId="0">
      <sharedItems containsSemiMixedTypes="0" containsString="0" containsNumber="1" minValue="4139.93" maxValue="4395.42"/>
    </cacheField>
    <cacheField name="TMP - 600_mb" numFmtId="0">
      <sharedItems containsSemiMixedTypes="0" containsString="0" containsNumber="1" minValue="251.72399999999999" maxValue="268.67399999999998"/>
    </cacheField>
    <cacheField name="RH - 600_mb" numFmtId="0">
      <sharedItems containsSemiMixedTypes="0" containsString="0" containsNumber="1" minValue="6.1" maxValue="100"/>
    </cacheField>
    <cacheField name="TCDC - 600_mb" numFmtId="0">
      <sharedItems containsSemiMixedTypes="0" containsString="0" containsNumber="1" minValue="0" maxValue="100"/>
    </cacheField>
    <cacheField name="VVEL - 600_mb" numFmtId="0">
      <sharedItems containsSemiMixedTypes="0" containsString="0" containsNumber="1" minValue="-1.5315700000000001" maxValue="1.1774899999999999"/>
    </cacheField>
    <cacheField name="UGRD - 600_mb" numFmtId="0">
      <sharedItems containsSemiMixedTypes="0" containsString="0" containsNumber="1" minValue="-0.14518600000000001" maxValue="33.437399999999997"/>
    </cacheField>
    <cacheField name="VGRD - 600_mb" numFmtId="0">
      <sharedItems containsSemiMixedTypes="0" containsString="0" containsNumber="1" minValue="-39.770000000000003" maxValue="5.3793600000000001"/>
    </cacheField>
    <cacheField name="ABSV - 600_mb" numFmtId="0">
      <sharedItems containsSemiMixedTypes="0" containsString="0" containsNumber="1" minValue="1.3550899999999999E-5" maxValue="4.51495E-4"/>
    </cacheField>
    <cacheField name="HGT - 700_mb" numFmtId="0">
      <sharedItems containsSemiMixedTypes="0" containsString="0" containsNumber="1" minValue="2976.7" maxValue="3174.87"/>
    </cacheField>
    <cacheField name="TMP - 700_mb" numFmtId="0">
      <sharedItems containsSemiMixedTypes="0" containsString="0" containsNumber="1" minValue="258.66800000000001" maxValue="274.61099999999999"/>
    </cacheField>
    <cacheField name="RH - 700_mb" numFmtId="0">
      <sharedItems containsSemiMixedTypes="0" containsString="0" containsNumber="1" minValue="5.6" maxValue="99.1"/>
    </cacheField>
    <cacheField name="TCDC - 700_mb" numFmtId="0">
      <sharedItems containsSemiMixedTypes="0" containsString="0" containsNumber="1" minValue="0" maxValue="67.7"/>
    </cacheField>
    <cacheField name="VVEL - 700_mb" numFmtId="0">
      <sharedItems containsSemiMixedTypes="0" containsString="0" containsNumber="1" minValue="-0.68694699999999997" maxValue="1.4849600000000001"/>
    </cacheField>
    <cacheField name="UGRD - 700_mb" numFmtId="0">
      <sharedItems containsSemiMixedTypes="0" containsString="0" containsNumber="1" minValue="0.155112" maxValue="21.767399999999999"/>
    </cacheField>
    <cacheField name="VGRD - 700_mb" numFmtId="0">
      <sharedItems containsSemiMixedTypes="0" containsString="0" containsNumber="1" minValue="-22.076799999999999" maxValue="6.3961499999999996"/>
    </cacheField>
    <cacheField name="ABSV - 700_mb" numFmtId="0">
      <sharedItems containsSemiMixedTypes="0" containsString="0" containsNumber="1" minValue="-1.4696800000000001E-4" maxValue="3.4233100000000003E-4"/>
    </cacheField>
    <cacheField name="HGT - 850_mb" numFmtId="0">
      <sharedItems containsSemiMixedTypes="0" containsString="0" containsNumber="1" minValue="1392.7" maxValue="1613.95"/>
    </cacheField>
    <cacheField name="TMP - 850_mb" numFmtId="0">
      <sharedItems containsSemiMixedTypes="0" containsString="0" containsNumber="1" minValue="270.43799999999999" maxValue="282.33600000000001"/>
    </cacheField>
    <cacheField name="RH - 850_mb" numFmtId="0">
      <sharedItems containsSemiMixedTypes="0" containsString="0" containsNumber="1" minValue="4.7" maxValue="89.8"/>
    </cacheField>
    <cacheField name="TCDC - 850_mb" numFmtId="0">
      <sharedItems containsSemiMixedTypes="0" containsString="0" containsNumber="1" minValue="0" maxValue="10.8"/>
    </cacheField>
    <cacheField name="VVEL - 850_mb" numFmtId="0">
      <sharedItems containsSemiMixedTypes="0" containsString="0" containsNumber="1" minValue="-1.46814" maxValue="1.5209900000000001"/>
    </cacheField>
    <cacheField name="UGRD - 850_mb" numFmtId="0">
      <sharedItems containsSemiMixedTypes="0" containsString="0" containsNumber="1" minValue="-0.48316399999999998" maxValue="19.764600000000002"/>
    </cacheField>
    <cacheField name="VGRD - 850_mb" numFmtId="0">
      <sharedItems containsSemiMixedTypes="0" containsString="0" containsNumber="1" minValue="-16.3276" maxValue="15.0496"/>
    </cacheField>
    <cacheField name="ABSV - 850_mb" numFmtId="0">
      <sharedItems containsSemiMixedTypes="0" containsString="0" containsNumber="1" minValue="-7.6975000000000001E-5" maxValue="1.40958E-4"/>
    </cacheField>
    <cacheField name="HGT - 925_mb" numFmtId="0">
      <sharedItems containsSemiMixedTypes="0" containsString="0" containsNumber="1" minValue="684.09100000000001" maxValue="927.44799999999998"/>
    </cacheField>
    <cacheField name="TMP - 925_mb" numFmtId="0">
      <sharedItems containsSemiMixedTypes="0" containsString="0" containsNumber="1" minValue="276.98700000000002" maxValue="287.98599999999999"/>
    </cacheField>
    <cacheField name="RH - 925_mb" numFmtId="0">
      <sharedItems containsSemiMixedTypes="0" containsString="0" containsNumber="1" minValue="21.8" maxValue="85.3"/>
    </cacheField>
    <cacheField name="TCDC - 925_mb" numFmtId="0">
      <sharedItems containsSemiMixedTypes="0" containsString="0" containsNumber="1" minValue="0" maxValue="0.8"/>
    </cacheField>
    <cacheField name="VVEL - 925_mb" numFmtId="0">
      <sharedItems containsSemiMixedTypes="0" containsString="0" containsNumber="1" minValue="-1.1173999999999999" maxValue="1.3811899999999999"/>
    </cacheField>
    <cacheField name="UGRD - 925_mb" numFmtId="0">
      <sharedItems containsSemiMixedTypes="0" containsString="0" containsNumber="1" minValue="-1.6117699999999999" maxValue="14.8424"/>
    </cacheField>
    <cacheField name="VGRD - 925_mb" numFmtId="0">
      <sharedItems containsSemiMixedTypes="0" containsString="0" containsNumber="1" minValue="-17.4436" maxValue="14.3538"/>
    </cacheField>
    <cacheField name="ABSV - 925_mb" numFmtId="0">
      <sharedItems containsSemiMixedTypes="0" containsString="0" containsNumber="1" minValue="-7.2067100000000007E-5" maxValue="3.0614900000000003E-4"/>
    </cacheField>
    <cacheField name="HGT - 950_mb" numFmtId="0">
      <sharedItems containsSemiMixedTypes="0" containsString="0" containsNumber="1" minValue="457.36500000000001" maxValue="709.774"/>
    </cacheField>
    <cacheField name="TMP - 950_mb" numFmtId="0">
      <sharedItems containsSemiMixedTypes="0" containsString="0" containsNumber="1" minValue="279.08" maxValue="289.99299999999999"/>
    </cacheField>
    <cacheField name="RH - 950_mb" numFmtId="0">
      <sharedItems containsSemiMixedTypes="0" containsString="0" containsNumber="1" minValue="32.799999999999997" maxValue="87"/>
    </cacheField>
    <cacheField name="TCDC - 950_mb" numFmtId="0">
      <sharedItems containsSemiMixedTypes="0" containsString="0" containsNumber="1" minValue="0" maxValue="0.1"/>
    </cacheField>
    <cacheField name="VVEL - 950_mb" numFmtId="0">
      <sharedItems containsSemiMixedTypes="0" containsString="0" containsNumber="1" minValue="-0.74051699999999998" maxValue="0.94374100000000005"/>
    </cacheField>
    <cacheField name="UGRD - 950_mb" numFmtId="0">
      <sharedItems containsSemiMixedTypes="0" containsString="0" containsNumber="1" minValue="-1.9897" maxValue="14.2461"/>
    </cacheField>
    <cacheField name="VGRD - 950_mb" numFmtId="0">
      <sharedItems containsSemiMixedTypes="0" containsString="0" containsNumber="1" minValue="-17.2928" maxValue="13.3224"/>
    </cacheField>
    <cacheField name="ABSV - 950_mb" numFmtId="0">
      <sharedItems containsSemiMixedTypes="0" containsString="0" containsNumber="1" minValue="-4.49185E-5" maxValue="3.6093200000000001E-4"/>
    </cacheField>
    <cacheField name="var2_4_2 - surface" numFmtId="0">
      <sharedItems containsSemiMixedTypes="0" containsString="0" containsNumber="1" containsInteger="1" minValue="2" maxValue="6"/>
    </cacheField>
    <cacheField name="HGT - 975_mb" numFmtId="0">
      <sharedItems containsSemiMixedTypes="0" containsString="0" containsNumber="1" minValue="234.952" maxValue="496.19499999999999"/>
    </cacheField>
    <cacheField name="TMP - 975_mb" numFmtId="0">
      <sharedItems containsSemiMixedTypes="0" containsString="0" containsNumber="1" minValue="281.16699999999997" maxValue="291.98599999999999"/>
    </cacheField>
    <cacheField name="RH - 975_mb" numFmtId="0">
      <sharedItems containsSemiMixedTypes="0" containsString="0" containsNumber="1" minValue="29.6" maxValue="86.4"/>
    </cacheField>
    <cacheField name="TCDC - 975_mb" numFmtId="0">
      <sharedItems containsSemiMixedTypes="0" containsString="0" containsNumber="1" containsInteger="1" minValue="0" maxValue="0"/>
    </cacheField>
    <cacheField name="VVEL - 975_mb" numFmtId="0">
      <sharedItems containsSemiMixedTypes="0" containsString="0" containsNumber="1" minValue="-0.70383899999999999" maxValue="0.37134099999999998"/>
    </cacheField>
    <cacheField name="UGRD - 975_mb" numFmtId="0">
      <sharedItems containsSemiMixedTypes="0" containsString="0" containsNumber="1" minValue="-2.31385" maxValue="13.213100000000001"/>
    </cacheField>
    <cacheField name="VGRD - 975_mb" numFmtId="0">
      <sharedItems containsSemiMixedTypes="0" containsString="0" containsNumber="1" minValue="-16.3111" maxValue="11.7643"/>
    </cacheField>
    <cacheField name="ABSV - 975_mb" numFmtId="0">
      <sharedItems containsSemiMixedTypes="0" containsString="0" containsNumber="1" minValue="-1.00958E-4" maxValue="3.8602299999999999E-4"/>
    </cacheField>
    <cacheField name="TMP - 1000_mb" numFmtId="0">
      <sharedItems containsSemiMixedTypes="0" containsString="0" containsNumber="1" minValue="283.10000000000002" maxValue="293.61200000000002"/>
    </cacheField>
    <cacheField name="RH - 1000_mb" numFmtId="0">
      <sharedItems containsSemiMixedTypes="0" containsString="0" containsNumber="1" minValue="26.9" maxValue="83.8"/>
    </cacheField>
    <cacheField name="TCDC - 1000_mb" numFmtId="0">
      <sharedItems containsSemiMixedTypes="0" containsString="0" containsNumber="1" containsInteger="1" minValue="0" maxValue="0"/>
    </cacheField>
    <cacheField name="VVEL - 1000_mb" numFmtId="0">
      <sharedItems containsSemiMixedTypes="0" containsString="0" containsNumber="1" minValue="-0.47754400000000002" maxValue="0.27937099999999998"/>
    </cacheField>
    <cacheField name="UGRD - 1000_mb" numFmtId="0">
      <sharedItems containsSemiMixedTypes="0" containsString="0" containsNumber="1" minValue="-2.4730400000000001" maxValue="8.4057300000000001"/>
    </cacheField>
    <cacheField name="VGRD - 1000_mb" numFmtId="0">
      <sharedItems containsSemiMixedTypes="0" containsString="0" containsNumber="1" minValue="-14.9383" maxValue="7.4399300000000004"/>
    </cacheField>
    <cacheField name="ABSV - 1000_mb" numFmtId="0">
      <sharedItems containsSemiMixedTypes="0" containsString="0" containsNumber="1" minValue="-1.9081299999999999E-4" maxValue="2.6960599999999998E-4"/>
    </cacheField>
    <cacheField name="HGT - 1000_mb" numFmtId="0">
      <sharedItems containsSemiMixedTypes="0" containsString="0" containsNumber="1" minValue="16.776800000000001" maxValue="286.53100000000001"/>
    </cacheField>
    <cacheField name="HGT - surface" numFmtId="0">
      <sharedItems containsSemiMixedTypes="0" containsString="0" containsNumber="1" minValue="55.5794" maxValue="55.5794"/>
    </cacheField>
    <cacheField name="TMP - surface" numFmtId="0">
      <sharedItems containsSemiMixedTypes="0" containsString="0" containsNumber="1" minValue="277.73599999999999" maxValue="297.685"/>
    </cacheField>
    <cacheField name="SNOD - surface" numFmtId="0">
      <sharedItems containsSemiMixedTypes="0" containsString="0" containsNumber="1" containsInteger="1" minValue="0" maxValue="0"/>
    </cacheField>
    <cacheField name="PEVPR - surface" numFmtId="0">
      <sharedItems containsSemiMixedTypes="0" containsString="0" containsNumber="1" minValue="-6.2711899999999998" maxValue="410.93099999999998"/>
    </cacheField>
    <cacheField name="TMP - 2_m_above_ground" numFmtId="0">
      <sharedItems containsSemiMixedTypes="0" containsString="0" containsNumber="1" minValue="280.58300000000003" maxValue="293.20299999999997"/>
    </cacheField>
    <cacheField name="DPT - 2_m_above_ground" numFmtId="0">
      <sharedItems containsSemiMixedTypes="0" containsString="0" containsNumber="1" minValue="266.92399999999998" maxValue="285.37"/>
    </cacheField>
    <cacheField name="RH - 2_m_above_ground" numFmtId="0">
      <sharedItems containsSemiMixedTypes="0" containsString="0" containsNumber="1" minValue="26.3" maxValue="90.3"/>
    </cacheField>
    <cacheField name="UGRD - 10_m_above_ground" numFmtId="0">
      <sharedItems containsSemiMixedTypes="0" containsString="0" containsNumber="1" minValue="-1.4604999999999999" maxValue="8.4787400000000002"/>
    </cacheField>
    <cacheField name="VGRD - 10_m_above_ground" numFmtId="0">
      <sharedItems containsSemiMixedTypes="0" containsString="0" containsNumber="1" minValue="-10.604900000000001" maxValue="7.4154999999999998"/>
    </cacheField>
    <cacheField name="CPOFP - surface" numFmtId="0">
      <sharedItems containsSemiMixedTypes="0" containsString="0" containsNumber="1" containsInteger="1" minValue="-50" maxValue="-49"/>
    </cacheField>
    <cacheField name="CPRAT - surface" numFmtId="0">
      <sharedItems containsSemiMixedTypes="0" containsString="0" containsNumber="1" minValue="0" maxValue="2.1039999999999998E-5"/>
    </cacheField>
    <cacheField name="PRATE - surface" numFmtId="0">
      <sharedItems containsSemiMixedTypes="0" containsString="0" containsNumber="1" minValue="0" maxValue="5.0800000000000002E-5"/>
    </cacheField>
    <cacheField name="CPRAT - surface2" numFmtId="0">
      <sharedItems containsSemiMixedTypes="0" containsString="0" containsNumber="1" minValue="0" maxValue="2.6120000000000001E-5"/>
    </cacheField>
    <cacheField name="PRATE - surface2" numFmtId="0">
      <sharedItems containsSemiMixedTypes="0" containsString="0" containsNumber="1" minValue="0" maxValue="8.5799999999999998E-5"/>
    </cacheField>
    <cacheField name="APCP - surface" numFmtId="0">
      <sharedItems containsSemiMixedTypes="0" containsString="0" containsNumber="1" minValue="0" maxValue="1.875"/>
    </cacheField>
    <cacheField name="APCP - surface2" numFmtId="0">
      <sharedItems containsSemiMixedTypes="0" containsString="0" containsNumber="1" minValue="0.125" maxValue="1.875"/>
    </cacheField>
    <cacheField name="ACPCP - surface" numFmtId="0">
      <sharedItems containsSemiMixedTypes="0" containsString="0" containsNumber="1" minValue="0" maxValue="0.5625"/>
    </cacheField>
    <cacheField name="ACPCP - surface2" numFmtId="0">
      <sharedItems containsSemiMixedTypes="0" containsString="0" containsNumber="1" minValue="0.125" maxValue="0.5625"/>
    </cacheField>
    <cacheField name="CSNOW - surface" numFmtId="0">
      <sharedItems containsSemiMixedTypes="0" containsString="0" containsNumber="1" containsInteger="1" minValue="0" maxValue="0"/>
    </cacheField>
    <cacheField name="CICEP - surface" numFmtId="0">
      <sharedItems containsSemiMixedTypes="0" containsString="0" containsNumber="1" containsInteger="1" minValue="0" maxValue="0"/>
    </cacheField>
    <cacheField name="CFRZR - surface" numFmtId="0">
      <sharedItems containsSemiMixedTypes="0" containsString="0" containsNumber="1" containsInteger="1" minValue="0" maxValue="0"/>
    </cacheField>
    <cacheField name="CRAIN - surface" numFmtId="0">
      <sharedItems containsSemiMixedTypes="0" containsString="0" containsNumber="1" containsInteger="1" minValue="0" maxValue="0"/>
    </cacheField>
    <cacheField name="CSNOW - surface2" numFmtId="0">
      <sharedItems containsSemiMixedTypes="0" containsString="0" containsNumber="1" containsInteger="1" minValue="0" maxValue="0"/>
    </cacheField>
    <cacheField name="CICEP - surface2" numFmtId="0">
      <sharedItems containsSemiMixedTypes="0" containsString="0" containsNumber="1" containsInteger="1" minValue="0" maxValue="0"/>
    </cacheField>
    <cacheField name="CFRZR - surface2" numFmtId="0">
      <sharedItems containsSemiMixedTypes="0" containsString="0" containsNumber="1" containsInteger="1" minValue="0" maxValue="0"/>
    </cacheField>
    <cacheField name="CRAIN - surface2" numFmtId="0">
      <sharedItems containsSemiMixedTypes="0" containsString="0" containsNumber="1" containsInteger="1" minValue="0" maxValue="1"/>
    </cacheField>
    <cacheField name="SUNSD - surface" numFmtId="0">
      <sharedItems containsSemiMixedTypes="0" containsString="0" containsNumber="1" containsInteger="1" minValue="0" maxValue="21600"/>
    </cacheField>
    <cacheField name="LFTX - surface" numFmtId="0">
      <sharedItems containsSemiMixedTypes="0" containsString="0" containsNumber="1" minValue="0.45182" maxValue="23.133299999999998"/>
    </cacheField>
    <cacheField name="CAPE - surface" numFmtId="0">
      <sharedItems containsSemiMixedTypes="0" containsString="0" containsNumber="1" containsInteger="1" minValue="0" maxValue="72"/>
    </cacheField>
    <cacheField name="CIN - surface" numFmtId="0">
      <sharedItems containsSemiMixedTypes="0" containsString="0" containsNumber="1" minValue="-55.906700000000001" maxValue="0.48583999999999999"/>
    </cacheField>
    <cacheField name="LCDC - low_cloud_layer" numFmtId="0">
      <sharedItems containsSemiMixedTypes="0" containsString="0" containsNumber="1" minValue="0" maxValue="99.1"/>
    </cacheField>
    <cacheField name="LCDC - low_cloud_layer2" numFmtId="0">
      <sharedItems containsSemiMixedTypes="0" containsString="0" containsNumber="1" minValue="0" maxValue="69.400000000000006"/>
    </cacheField>
    <cacheField name="MCDC - middle_cloud_layer" numFmtId="0">
      <sharedItems containsSemiMixedTypes="0" containsString="0" containsNumber="1" minValue="0" maxValue="100"/>
    </cacheField>
    <cacheField name="MCDC - middle_cloud_layer2" numFmtId="0">
      <sharedItems containsSemiMixedTypes="0" containsString="0" containsNumber="1" minValue="0" maxValue="65.400000000000006"/>
    </cacheField>
    <cacheField name="HCDC - high_cloud_layer" numFmtId="0">
      <sharedItems containsSemiMixedTypes="0" containsString="0" containsNumber="1" minValue="0" maxValue="100"/>
    </cacheField>
    <cacheField name="HCDC - high_cloud_layer2" numFmtId="0">
      <sharedItems containsSemiMixedTypes="0" containsString="0" containsNumber="1" minValue="0" maxValue="100"/>
    </cacheField>
    <cacheField name="HLCY - 3000-0_m_above_ground" numFmtId="0">
      <sharedItems containsSemiMixedTypes="0" containsString="0" containsNumber="1" minValue="-18.5671" maxValue="167.40899999999999"/>
    </cacheField>
    <cacheField name="HGT - tropopause" numFmtId="0">
      <sharedItems containsSemiMixedTypes="0" containsString="0" containsNumber="1" minValue="10350.9" maxValue="13265"/>
    </cacheField>
    <cacheField name="TMP - tropopause" numFmtId="0">
      <sharedItems containsSemiMixedTypes="0" containsString="0" containsNumber="1" minValue="202.255" maxValue="219.32900000000001"/>
    </cacheField>
    <cacheField name="UGRD - tropopause" numFmtId="0">
      <sharedItems containsSemiMixedTypes="0" containsString="0" containsNumber="1" minValue="-3.2761100000000001" maxValue="71.765500000000003"/>
    </cacheField>
    <cacheField name="VGRD - tropopause" numFmtId="0">
      <sharedItems containsSemiMixedTypes="0" containsString="0" containsNumber="1" minValue="-28.5837" maxValue="19.4057"/>
    </cacheField>
    <cacheField name="VWSH - tropopause" numFmtId="0">
      <sharedItems containsSemiMixedTypes="0" containsString="0" containsNumber="1" minValue="-6.4034000000000001E-3" maxValue="1.3716600000000001E-2"/>
    </cacheField>
    <cacheField name="HGT - 0C_isotherm" numFmtId="0">
      <sharedItems containsSemiMixedTypes="0" containsString="0" containsNumber="1" minValue="1240.1600000000001" maxValue="3452.96"/>
    </cacheField>
    <cacheField name="RH - 0C_isotherm" numFmtId="0">
      <sharedItems containsSemiMixedTypes="0" containsString="0" containsNumber="1" minValue="6.8" maxValue="95.6"/>
    </cacheField>
    <cacheField name="ICEC - surface" numFmtId="0">
      <sharedItems containsSemiMixedTypes="0" containsString="0" containsNumber="1" containsInteger="1" minValue="0" maxValue="0"/>
    </cacheField>
    <cacheField name=" 1" numFmtId="0">
      <sharedItems containsSemiMixedTypes="0" containsString="0" containsNumber="1" containsInteger="1" minValue="2" maxValue="45"/>
    </cacheField>
    <cacheField name="Ore (TE -)" numFmtId="0" databaseField="0">
      <fieldGroup base="0">
        <rangePr groupBy="hours" startDate="2024-11-22T15:00:00" endDate="2024-11-29T00:00:00"/>
        <groupItems count="26">
          <s v="&lt;22/11/2024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29/11/2024"/>
        </groupItems>
      </fieldGroup>
    </cacheField>
    <cacheField name="Giorni (TE -)" numFmtId="0" databaseField="0">
      <fieldGroup base="0">
        <rangePr groupBy="days" startDate="2024-11-22T15:00:00" endDate="2024-11-29T00:00:00"/>
        <groupItems count="368">
          <s v="&lt;22/11/2024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9/1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4">
  <r>
    <x v="0"/>
    <n v="100199"/>
    <n v="23809.8"/>
    <n v="17.701"/>
    <n v="11863.2"/>
    <n v="210.902"/>
    <n v="55.7"/>
    <n v="0"/>
    <n v="-0.281367"/>
    <n v="50.0319"/>
    <n v="11.022"/>
    <n v="6.977e-05"/>
    <n v="9252.700000000001"/>
    <n v="230.359"/>
    <n v="49.1"/>
    <n v="0"/>
    <n v="-1.12701"/>
    <n v="39.6522"/>
    <n v="12.0399"/>
    <n v="2.60562e-05"/>
    <n v="7247.44"/>
    <n v="245.869"/>
    <n v="94.5"/>
    <n v="9.300000000000001"/>
    <n v="-0.991133"/>
    <n v="33.2208"/>
    <n v="9.99488"/>
    <n v="-2.18297e-05"/>
    <n v="5598.53"/>
    <n v="258.068"/>
    <n v="61.9"/>
    <n v="9.1"/>
    <n v="0.463494"/>
    <n v="32.2798"/>
    <n v="6.81167"/>
    <n v="0.000152773"/>
    <n v="4198.08"/>
    <n v="266.336"/>
    <n v="89.5"/>
    <n v="68.59999999999999"/>
    <n v="0.553686"/>
    <n v="27.8984"/>
    <n v="3.29401"/>
    <n v="0.000451495"/>
    <n v="2977.06"/>
    <n v="273.031"/>
    <n v="95.59999999999999"/>
    <n v="67.7"/>
    <n v="0.0119277"/>
    <n v="21.7674"/>
    <n v="4.02128"/>
    <n v="0.00023607"/>
    <n v="1392.7"/>
    <n v="282.11"/>
    <n v="89.8"/>
    <n v="10.8"/>
    <n v="-1.41694"/>
    <n v="19.7646"/>
    <n v="15.0496"/>
    <n v="0.00012375"/>
    <n v="684.091"/>
    <n v="287.986"/>
    <n v="72.90000000000001"/>
    <n v="0.8"/>
    <n v="-0.498298"/>
    <n v="14.8424"/>
    <n v="14.3538"/>
    <n v="-5.80381e-05"/>
    <n v="457.365"/>
    <n v="289.993"/>
    <n v="67.7"/>
    <n v="0.1"/>
    <n v="-0.165733"/>
    <n v="13.503"/>
    <n v="13.3224"/>
    <n v="-4.26143e-05"/>
    <n v="5"/>
    <n v="234.952"/>
    <n v="291.986"/>
    <n v="62.5"/>
    <n v="0"/>
    <n v="0.173586"/>
    <n v="11.8376"/>
    <n v="11.7643"/>
    <n v="-3.06432e-05"/>
    <n v="293.612"/>
    <n v="59.8"/>
    <n v="0"/>
    <n v="0.279371"/>
    <n v="7.45153"/>
    <n v="7.43993"/>
    <n v="5.06019e-05"/>
    <n v="16.7768"/>
    <n v="55.5794"/>
    <n v="292.4"/>
    <n v="0"/>
    <n v="161.755"/>
    <n v="293.203"/>
    <n v="285.37"/>
    <n v="60.5"/>
    <n v="7.45723"/>
    <n v="7.4155"/>
    <n v="-49"/>
    <n v="2.104e-05"/>
    <n v="5.08e-05"/>
    <n v="1.068e-05"/>
    <n v="1.12e-05"/>
    <n v="0.125"/>
    <n v="0.125"/>
    <n v="0.125"/>
    <n v="0.125"/>
    <n v="0"/>
    <n v="0"/>
    <n v="0"/>
    <n v="0"/>
    <n v="0"/>
    <n v="0"/>
    <n v="0"/>
    <n v="0"/>
    <n v="10171"/>
    <n v="1.12746"/>
    <n v="25"/>
    <n v="-8.88359"/>
    <n v="71.7"/>
    <n v="38.8"/>
    <n v="70.8"/>
    <n v="30.8"/>
    <n v="100"/>
    <n v="100"/>
    <n v="167.409"/>
    <n v="12605.2"/>
    <n v="206.69"/>
    <n v="46.914"/>
    <n v="11.8045"/>
    <n v="-0.0036097"/>
    <n v="2951.68"/>
    <n v="95.59999999999999"/>
    <n v="0"/>
    <n v="2"/>
  </r>
  <r>
    <x v="1"/>
    <n v="100538"/>
    <n v="24134.9"/>
    <n v="12.61"/>
    <n v="11819.8"/>
    <n v="211.202"/>
    <n v="41.4"/>
    <n v="0"/>
    <n v="0.12708"/>
    <n v="54.0102"/>
    <n v="19.1842"/>
    <n v="6.3499e-05"/>
    <n v="9205.559999999999"/>
    <n v="230.07"/>
    <n v="28.7"/>
    <n v="0"/>
    <n v="0.197529"/>
    <n v="49.1289"/>
    <n v="19.4672"/>
    <n v="1.65449e-05"/>
    <n v="7207.64"/>
    <n v="242.795"/>
    <n v="8.9"/>
    <n v="0"/>
    <n v="0.235186"/>
    <n v="37.8356"/>
    <n v="12.9781"/>
    <n v="4.62444e-05"/>
    <n v="5582.48"/>
    <n v="254.813"/>
    <n v="5.5"/>
    <n v="0"/>
    <n v="0.568432"/>
    <n v="34.4242"/>
    <n v="6.82333"/>
    <n v="6.13378e-05"/>
    <n v="4199.37"/>
    <n v="263.689"/>
    <n v="23"/>
    <n v="0"/>
    <n v="0.504902"/>
    <n v="28.1059"/>
    <n v="5.37936"/>
    <n v="0.000246227"/>
    <n v="2993.14"/>
    <n v="270.981"/>
    <n v="96.90000000000001"/>
    <n v="39"/>
    <n v="-0.686947"/>
    <n v="20.3624"/>
    <n v="5.72965"/>
    <n v="-0.000146968"/>
    <n v="1415.97"/>
    <n v="282.336"/>
    <n v="70.90000000000001"/>
    <n v="0"/>
    <n v="-1.04939"/>
    <n v="13.7699"/>
    <n v="-3.0852"/>
    <n v="2.65984e-05"/>
    <n v="709.273"/>
    <n v="286.771"/>
    <n v="64.90000000000001"/>
    <n v="0"/>
    <n v="-1.1174"/>
    <n v="14.3667"/>
    <n v="-4.70458"/>
    <n v="0.000306149"/>
    <n v="483.814"/>
    <n v="288.521"/>
    <n v="62.7"/>
    <n v="0"/>
    <n v="-0.740517"/>
    <n v="14.2461"/>
    <n v="-3.74559"/>
    <n v="0.000360932"/>
    <n v="4"/>
    <n v="262.721"/>
    <n v="290.494"/>
    <n v="59.7"/>
    <n v="0"/>
    <n v="-0.293003"/>
    <n v="13.2131"/>
    <n v="-2.40373"/>
    <n v="0.000386023"/>
    <n v="292.078"/>
    <n v="58.6"/>
    <n v="0"/>
    <n v="0.0789966"/>
    <n v="8.40573"/>
    <n v="-0.615273"/>
    <n v="0.000269606"/>
    <n v="45.768"/>
    <n v="55.5794"/>
    <n v="290.626"/>
    <n v="0"/>
    <n v="143.544"/>
    <n v="291.795"/>
    <n v="283.934"/>
    <n v="60.2"/>
    <n v="8.47874"/>
    <n v="-0.350728"/>
    <n v="-50"/>
    <n v="5.2e-06"/>
    <n v="5.6e-06"/>
    <n v="2.612e-05"/>
    <n v="8.58e-05"/>
    <n v="1.875"/>
    <n v="1.875"/>
    <n v="0.5625"/>
    <n v="0.5625"/>
    <n v="0"/>
    <n v="0"/>
    <n v="0"/>
    <n v="0"/>
    <n v="0"/>
    <n v="0"/>
    <n v="0"/>
    <n v="1"/>
    <n v="11161"/>
    <n v="0.45182"/>
    <n v="72"/>
    <n v="-55.9067"/>
    <n v="87.40000000000001"/>
    <n v="69.40000000000001"/>
    <n v="0"/>
    <n v="65.40000000000001"/>
    <n v="2.6"/>
    <n v="99.40000000000001"/>
    <n v="79.3379"/>
    <n v="12416.8"/>
    <n v="207.585"/>
    <n v="53.6506"/>
    <n v="17.8154"/>
    <n v="0.000889732"/>
    <n v="2724.8"/>
    <n v="94"/>
    <n v="0"/>
    <n v="3"/>
  </r>
  <r>
    <x v="2"/>
    <n v="101138"/>
    <n v="24135.2"/>
    <n v="13.8106"/>
    <n v="11786.8"/>
    <n v="212.834"/>
    <n v="29.7"/>
    <n v="0"/>
    <n v="-0.11641"/>
    <n v="53.9822"/>
    <n v="23.7721"/>
    <n v="5.94305e-05"/>
    <n v="9175.030000000001"/>
    <n v="229.521"/>
    <n v="11.9"/>
    <n v="0"/>
    <n v="-2.11757"/>
    <n v="58.87"/>
    <n v="20.2163"/>
    <n v="2.70422e-05"/>
    <n v="7192.76"/>
    <n v="242.269"/>
    <n v="8.6"/>
    <n v="0"/>
    <n v="-1.63272"/>
    <n v="41.4787"/>
    <n v="12.0262"/>
    <n v="3.67708e-05"/>
    <n v="5568.94"/>
    <n v="254.871"/>
    <n v="6.7"/>
    <n v="0"/>
    <n v="-0.197996"/>
    <n v="38.9736"/>
    <n v="6.7077"/>
    <n v="5.92396e-05"/>
    <n v="4185.47"/>
    <n v="262.571"/>
    <n v="6.1"/>
    <n v="0"/>
    <n v="0.213816"/>
    <n v="31.2269"/>
    <n v="4.99649"/>
    <n v="0.00015607"/>
    <n v="2986.48"/>
    <n v="268.622"/>
    <n v="25.5"/>
    <n v="0"/>
    <n v="0.321121"/>
    <n v="19.3305"/>
    <n v="6.39615"/>
    <n v="0.000342331"/>
    <n v="1432.46"/>
    <n v="277.112"/>
    <n v="82.8"/>
    <n v="0"/>
    <n v="-1.46814"/>
    <n v="15.4944"/>
    <n v="-3.678"/>
    <n v="-7.6975e-05"/>
    <n v="741.087"/>
    <n v="279.857"/>
    <n v="83"/>
    <n v="0"/>
    <n v="-1.08006"/>
    <n v="10.0557"/>
    <n v="-14.3573"/>
    <n v="-7.206710000000001e-05"/>
    <n v="521.4450000000001"/>
    <n v="281.096"/>
    <n v="84.3"/>
    <n v="0"/>
    <n v="-0.720991"/>
    <n v="8.69148"/>
    <n v="-14.2957"/>
    <n v="-4.49185e-05"/>
    <n v="3"/>
    <n v="306.214"/>
    <n v="283.086"/>
    <n v="77.3"/>
    <n v="0"/>
    <n v="-0.438983"/>
    <n v="7.88671"/>
    <n v="-12.8463"/>
    <n v="-0.000100958"/>
    <n v="285.107"/>
    <n v="70.8"/>
    <n v="0"/>
    <n v="-0.21055"/>
    <n v="5.73529"/>
    <n v="-9.496219999999999"/>
    <n v="-0.000190813"/>
    <n v="94.8913"/>
    <n v="55.5794"/>
    <n v="284.5"/>
    <n v="0"/>
    <n v="85.5351"/>
    <n v="285.366"/>
    <n v="280.273"/>
    <n v="71.09999999999999"/>
    <n v="4.49511"/>
    <n v="-7.56164"/>
    <n v="-50"/>
    <n v="0"/>
    <n v="0"/>
    <n v="6.799999999999999e-07"/>
    <n v="8e-07"/>
    <n v="0"/>
    <n v="1.875"/>
    <n v="0"/>
    <n v="0.5625"/>
    <n v="0"/>
    <n v="0"/>
    <n v="0"/>
    <n v="0"/>
    <n v="0"/>
    <n v="0"/>
    <n v="0"/>
    <n v="0"/>
    <n v="0"/>
    <n v="8.716810000000001"/>
    <n v="0"/>
    <n v="0.00234375"/>
    <n v="0.1"/>
    <n v="32"/>
    <n v="0"/>
    <n v="0"/>
    <n v="0"/>
    <n v="0"/>
    <n v="114.368"/>
    <n v="12465"/>
    <n v="211"/>
    <n v="55.036"/>
    <n v="19.4057"/>
    <n v="-0.00557066"/>
    <n v="2196"/>
    <n v="66.8"/>
    <n v="0"/>
    <n v="4"/>
  </r>
  <r>
    <x v="3"/>
    <n v="101363"/>
    <n v="24135.2"/>
    <n v="13.0074"/>
    <n v="11749.7"/>
    <n v="214.783"/>
    <n v="24.4"/>
    <n v="0"/>
    <n v="-0.340809"/>
    <n v="40.038"/>
    <n v="5.08673"/>
    <n v="9.41853e-05"/>
    <n v="9121.629999999999"/>
    <n v="230.59"/>
    <n v="8.9"/>
    <n v="0"/>
    <n v="0.0546602"/>
    <n v="52.5896"/>
    <n v="7.47515"/>
    <n v="0.000416972"/>
    <n v="7141.19"/>
    <n v="240.772"/>
    <n v="18.2"/>
    <n v="0"/>
    <n v="-0.154092"/>
    <n v="50.7158"/>
    <n v="0.8911559999999999"/>
    <n v="0.000149537"/>
    <n v="5528.79"/>
    <n v="252.391"/>
    <n v="18.4"/>
    <n v="0"/>
    <n v="0.0475957"/>
    <n v="44.557"/>
    <n v="3.90782"/>
    <n v="0.000129746"/>
    <n v="4160.74"/>
    <n v="259.311"/>
    <n v="8.800000000000001"/>
    <n v="0"/>
    <n v="-0.191152"/>
    <n v="33.4374"/>
    <n v="2.27048"/>
    <n v="0.000137759"/>
    <n v="2977.83"/>
    <n v="264.914"/>
    <n v="10.6"/>
    <n v="0"/>
    <n v="-0.510425"/>
    <n v="20.7504"/>
    <n v="-1.36803"/>
    <n v="0.000168258"/>
    <n v="1444.6"/>
    <n v="274.908"/>
    <n v="67.7"/>
    <n v="0"/>
    <n v="1.25877"/>
    <n v="11.7769"/>
    <n v="-7.35101"/>
    <n v="0.000140958"/>
    <n v="757.432"/>
    <n v="279.066"/>
    <n v="60.4"/>
    <n v="0"/>
    <n v="1.38119"/>
    <n v="5.43324"/>
    <n v="-13.8132"/>
    <n v="8.477489999999999e-05"/>
    <n v="538.5"/>
    <n v="280.72"/>
    <n v="57.2"/>
    <n v="0"/>
    <n v="0.9437410000000001"/>
    <n v="5.41535"/>
    <n v="-14.7511"/>
    <n v="4.60416e-05"/>
    <n v="4"/>
    <n v="323.789"/>
    <n v="282.65"/>
    <n v="52.9"/>
    <n v="0"/>
    <n v="0.371341"/>
    <n v="5.47436"/>
    <n v="-13.8469"/>
    <n v="-9.115839999999999e-06"/>
    <n v="284.435"/>
    <n v="49.6"/>
    <n v="0"/>
    <n v="-0.135311"/>
    <n v="4.47276"/>
    <n v="-10.9998"/>
    <n v="-9.01989e-05"/>
    <n v="113.129"/>
    <n v="55.5794"/>
    <n v="283.118"/>
    <n v="0"/>
    <n v="136.502"/>
    <n v="284.468"/>
    <n v="274.863"/>
    <n v="51.5"/>
    <n v="3.37557"/>
    <n v="-8.20546"/>
    <n v="-50"/>
    <n v="0"/>
    <n v="0"/>
    <n v="3.6e-07"/>
    <n v="4e-07"/>
    <n v="0"/>
    <n v="1.875"/>
    <n v="0"/>
    <n v="0.5625"/>
    <n v="0"/>
    <n v="0"/>
    <n v="0"/>
    <n v="0"/>
    <n v="0"/>
    <n v="0"/>
    <n v="0"/>
    <n v="0"/>
    <n v="0"/>
    <n v="10.8058"/>
    <n v="0"/>
    <n v="0.263184"/>
    <n v="0.7"/>
    <n v="16.6"/>
    <n v="0"/>
    <n v="0"/>
    <n v="0"/>
    <n v="0"/>
    <n v="132.38"/>
    <n v="12415.4"/>
    <n v="212.26"/>
    <n v="46.9212"/>
    <n v="18.3469"/>
    <n v="0.0137166"/>
    <n v="1737.28"/>
    <n v="67.2"/>
    <n v="0"/>
    <n v="5"/>
  </r>
  <r>
    <x v="4"/>
    <n v="101547"/>
    <n v="24135"/>
    <n v="11.7108"/>
    <n v="11717.5"/>
    <n v="217.43"/>
    <n v="13.2"/>
    <n v="0"/>
    <n v="-0.470023"/>
    <n v="38.0274"/>
    <n v="-1.20662"/>
    <n v="-0.000197796"/>
    <n v="9078.59"/>
    <n v="229.725"/>
    <n v="9.5"/>
    <n v="0"/>
    <n v="0.514107"/>
    <n v="64.11060000000001"/>
    <n v="-17.5323"/>
    <n v="0.000122239"/>
    <n v="7080.99"/>
    <n v="241.316"/>
    <n v="8.1"/>
    <n v="0"/>
    <n v="1.57735"/>
    <n v="58.9344"/>
    <n v="-18.5126"/>
    <n v="0.000268662"/>
    <n v="5478.85"/>
    <n v="247.344"/>
    <n v="14.2"/>
    <n v="0.3"/>
    <n v="0.55635"/>
    <n v="43.7664"/>
    <n v="-5.67438"/>
    <n v="0.000303161"/>
    <n v="4139.93"/>
    <n v="255.15"/>
    <n v="100"/>
    <n v="100"/>
    <n v="-1.53157"/>
    <n v="30.4052"/>
    <n v="0.354395"/>
    <n v="0.000171174"/>
    <n v="2976.7"/>
    <n v="261.181"/>
    <n v="75.8"/>
    <n v="26.4"/>
    <n v="0.787328"/>
    <n v="21.6687"/>
    <n v="-11.9407"/>
    <n v="0.000111378"/>
    <n v="1454.72"/>
    <n v="273.626"/>
    <n v="49.2"/>
    <n v="0"/>
    <n v="1.08967"/>
    <n v="8.979089999999999"/>
    <n v="-9.539859999999999"/>
    <n v="9.96383e-05"/>
    <n v="770.7190000000001"/>
    <n v="278.119"/>
    <n v="48.8"/>
    <n v="0"/>
    <n v="0.706144"/>
    <n v="3.90073"/>
    <n v="-13.3929"/>
    <n v="6.555269999999999e-05"/>
    <n v="552.457"/>
    <n v="280.127"/>
    <n v="46.5"/>
    <n v="0"/>
    <n v="0.36487"/>
    <n v="4.34735"/>
    <n v="-13.4867"/>
    <n v="4.84854e-05"/>
    <n v="5"/>
    <n v="338.298"/>
    <n v="282.15"/>
    <n v="43"/>
    <n v="0"/>
    <n v="0.0557554"/>
    <n v="4.32856"/>
    <n v="-12.6222"/>
    <n v="-3.57166e-06"/>
    <n v="284.059"/>
    <n v="40.4"/>
    <n v="0"/>
    <n v="-0.175314"/>
    <n v="3.61052"/>
    <n v="-10.2485"/>
    <n v="-6.24008e-05"/>
    <n v="128.075"/>
    <n v="55.5794"/>
    <n v="283.172"/>
    <n v="0"/>
    <n v="156.114"/>
    <n v="284.29"/>
    <n v="271.995"/>
    <n v="42.3"/>
    <n v="2.62269"/>
    <n v="-7.35336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7.56461"/>
    <n v="0"/>
    <n v="-0.0315918"/>
    <n v="99.09999999999999"/>
    <n v="50"/>
    <n v="100"/>
    <n v="0"/>
    <n v="0"/>
    <n v="0"/>
    <n v="160.304"/>
    <n v="12345.7"/>
    <n v="215.075"/>
    <n v="40.9454"/>
    <n v="8.61115"/>
    <n v="0.008025880000000001"/>
    <n v="1519.52"/>
    <n v="53.7"/>
    <n v="0"/>
    <n v="6"/>
  </r>
  <r>
    <x v="5"/>
    <n v="102023"/>
    <n v="24134.8"/>
    <n v="14.4093"/>
    <n v="11709.6"/>
    <n v="219.173"/>
    <n v="5.9"/>
    <n v="0"/>
    <n v="0.546254"/>
    <n v="36.1284"/>
    <n v="-19.3334"/>
    <n v="0.00044633"/>
    <n v="9079.440000000001"/>
    <n v="229.16"/>
    <n v="10.8"/>
    <n v="0"/>
    <n v="0.933546"/>
    <n v="47.7842"/>
    <n v="-31.7692"/>
    <n v="0.000249627"/>
    <n v="7100.06"/>
    <n v="241.834"/>
    <n v="12.2"/>
    <n v="0"/>
    <n v="0.260357"/>
    <n v="57.3584"/>
    <n v="-35.7932"/>
    <n v="0.000231233"/>
    <n v="5487.03"/>
    <n v="251.057"/>
    <n v="4"/>
    <n v="0"/>
    <n v="0.464379"/>
    <n v="42.6094"/>
    <n v="-31.4759"/>
    <n v="0.000684039"/>
    <n v="4150.62"/>
    <n v="251.724"/>
    <n v="25.6"/>
    <n v="0"/>
    <n v="-0.327748"/>
    <n v="20.9304"/>
    <n v="-9.052530000000001"/>
    <n v="0.000342745"/>
    <n v="2998.2"/>
    <n v="259.728"/>
    <n v="73.2"/>
    <n v="0.4"/>
    <n v="-0.314049"/>
    <n v="15.7797"/>
    <n v="-10.8789"/>
    <n v="0.00020719"/>
    <n v="1486.27"/>
    <n v="271.293"/>
    <n v="45.9"/>
    <n v="0"/>
    <n v="0.759153"/>
    <n v="6.20037"/>
    <n v="-15.7342"/>
    <n v="6.06969e-05"/>
    <n v="806.961"/>
    <n v="277.208"/>
    <n v="44.1"/>
    <n v="0"/>
    <n v="0.254636"/>
    <n v="6.55561"/>
    <n v="-17.4436"/>
    <n v="0.000105018"/>
    <n v="589.452"/>
    <n v="279.25"/>
    <n v="40.8"/>
    <n v="0"/>
    <n v="-0.00181592"/>
    <n v="6.56559"/>
    <n v="-17.2928"/>
    <n v="6.63329e-05"/>
    <n v="6"/>
    <n v="376.025"/>
    <n v="281.243"/>
    <n v="37.8"/>
    <n v="0"/>
    <n v="-0.185397"/>
    <n v="6.32856"/>
    <n v="-16.3111"/>
    <n v="1.62493e-05"/>
    <n v="283.112"/>
    <n v="35.6"/>
    <n v="0"/>
    <n v="-0.277096"/>
    <n v="5.53141"/>
    <n v="-13.9401"/>
    <n v="-4.44686e-05"/>
    <n v="166.555"/>
    <n v="55.5794"/>
    <n v="282.007"/>
    <n v="0"/>
    <n v="191.068"/>
    <n v="283.515"/>
    <n v="269.639"/>
    <n v="37.5"/>
    <n v="3.84832"/>
    <n v="-9.36051"/>
    <n v="-50"/>
    <n v="0"/>
    <n v="0"/>
    <n v="0"/>
    <n v="4e-07"/>
    <n v="0"/>
    <n v="1.875"/>
    <n v="0"/>
    <n v="0.5625"/>
    <n v="0"/>
    <n v="0"/>
    <n v="0"/>
    <n v="0"/>
    <n v="0"/>
    <n v="0"/>
    <n v="0"/>
    <n v="0"/>
    <n v="750"/>
    <n v="13.3852"/>
    <n v="0"/>
    <n v="-0.328247"/>
    <n v="0.9"/>
    <n v="58.6"/>
    <n v="0"/>
    <n v="33.3"/>
    <n v="0"/>
    <n v="0"/>
    <n v="85.3329"/>
    <n v="10350.9"/>
    <n v="219.329"/>
    <n v="71.7655"/>
    <n v="-19.1918"/>
    <n v="0.00778424"/>
    <n v="1247.36"/>
    <n v="51.4"/>
    <n v="0"/>
    <n v="7"/>
  </r>
  <r>
    <x v="6"/>
    <n v="102481"/>
    <n v="24134.9"/>
    <n v="13.6016"/>
    <n v="11758.7"/>
    <n v="213.242"/>
    <n v="26.7"/>
    <n v="0"/>
    <n v="0.784277"/>
    <n v="49.7607"/>
    <n v="-35.7105"/>
    <n v="-4.01559e-05"/>
    <n v="9173.700000000001"/>
    <n v="226.616"/>
    <n v="46.6"/>
    <n v="0"/>
    <n v="-0.772467"/>
    <n v="34.6329"/>
    <n v="-55.5646"/>
    <n v="0.000163678"/>
    <n v="7189.65"/>
    <n v="245.284"/>
    <n v="9.5"/>
    <n v="0"/>
    <n v="-0.0582988"/>
    <n v="39.7843"/>
    <n v="-48.6587"/>
    <n v="0.000104002"/>
    <n v="5545.55"/>
    <n v="256.804"/>
    <n v="7.4"/>
    <n v="0"/>
    <n v="-1.21167"/>
    <n v="48.3851"/>
    <n v="-39.7698"/>
    <n v="-4.59326e-06"/>
    <n v="4175.92"/>
    <n v="252.628"/>
    <n v="13"/>
    <n v="0"/>
    <n v="0.392377"/>
    <n v="11.9969"/>
    <n v="-24.6842"/>
    <n v="0.000363942"/>
    <n v="3024.58"/>
    <n v="258.668"/>
    <n v="18.3"/>
    <n v="0"/>
    <n v="1.48496"/>
    <n v="6.52344"/>
    <n v="-18.5808"/>
    <n v="-6.61353e-06"/>
    <n v="1522.67"/>
    <n v="270.438"/>
    <n v="53.7"/>
    <n v="0"/>
    <n v="1.52099"/>
    <n v="5.26022"/>
    <n v="-16.3276"/>
    <n v="1.22854e-05"/>
    <n v="844.491"/>
    <n v="277.016"/>
    <n v="36.8"/>
    <n v="0"/>
    <n v="0.452871"/>
    <n v="4.6683"/>
    <n v="-16.6104"/>
    <n v="2.7142e-05"/>
    <n v="627.159"/>
    <n v="279.153"/>
    <n v="32.8"/>
    <n v="0"/>
    <n v="0.135562"/>
    <n v="4.37983"/>
    <n v="-16.4864"/>
    <n v="1.62312e-05"/>
    <n v="6"/>
    <n v="413.856"/>
    <n v="281.284"/>
    <n v="29.6"/>
    <n v="0"/>
    <n v="-0.121002"/>
    <n v="4.05886"/>
    <n v="-16.0707"/>
    <n v="-4.11377e-07"/>
    <n v="283.419"/>
    <n v="26.9"/>
    <n v="0"/>
    <n v="-0.301392"/>
    <n v="3.61149"/>
    <n v="-14.9383"/>
    <n v="-2.50496e-05"/>
    <n v="204.363"/>
    <n v="55.5794"/>
    <n v="288.382"/>
    <n v="0"/>
    <n v="404.801"/>
    <n v="285.724"/>
    <n v="266.924"/>
    <n v="26.3"/>
    <n v="2.45917"/>
    <n v="-10.6049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19.5387"/>
    <n v="1"/>
    <n v="-0.279541"/>
    <n v="3.1"/>
    <n v="0.4"/>
    <n v="0"/>
    <n v="0"/>
    <n v="0"/>
    <n v="0"/>
    <n v="28.0564"/>
    <n v="11305.2"/>
    <n v="212.525"/>
    <n v="61.4598"/>
    <n v="-27.402"/>
    <n v="-0.000419769"/>
    <n v="1240.16"/>
    <n v="45.8"/>
    <n v="0"/>
    <n v="8"/>
  </r>
  <r>
    <x v="7"/>
    <n v="102691"/>
    <n v="24135.1"/>
    <n v="12.3202"/>
    <n v="11824.1"/>
    <n v="207.87"/>
    <n v="62.7"/>
    <n v="0"/>
    <n v="0.09846480000000001"/>
    <n v="48.1695"/>
    <n v="-28.3252"/>
    <n v="3.21245e-05"/>
    <n v="9252.200000000001"/>
    <n v="227.207"/>
    <n v="37"/>
    <n v="0"/>
    <n v="-0.195145"/>
    <n v="27.83"/>
    <n v="-43.2134"/>
    <n v="4.58036e-05"/>
    <n v="7263.78"/>
    <n v="245.454"/>
    <n v="17.2"/>
    <n v="0"/>
    <n v="-0.0310156"/>
    <n v="32.5964"/>
    <n v="-36.6058"/>
    <n v="0.0001226"/>
    <n v="5613.37"/>
    <n v="259.45"/>
    <n v="12.5"/>
    <n v="0"/>
    <n v="1.03292"/>
    <n v="36.6629"/>
    <n v="-37.0561"/>
    <n v="0.000127433"/>
    <n v="4208.39"/>
    <n v="264.052"/>
    <n v="8.1"/>
    <n v="0"/>
    <n v="1.17749"/>
    <n v="20.4382"/>
    <n v="-39.77"/>
    <n v="0.000192619"/>
    <n v="3043.23"/>
    <n v="259.546"/>
    <n v="6.8"/>
    <n v="0"/>
    <n v="0.318967"/>
    <n v="0.155112"/>
    <n v="-17.6122"/>
    <n v="3.04279e-05"/>
    <n v="1539.57"/>
    <n v="270.475"/>
    <n v="56.6"/>
    <n v="0"/>
    <n v="0.456445"/>
    <n v="3.52692"/>
    <n v="-13.746"/>
    <n v="1.39615e-05"/>
    <n v="861.314"/>
    <n v="276.987"/>
    <n v="38.9"/>
    <n v="0"/>
    <n v="0.189749"/>
    <n v="3.10428"/>
    <n v="-14.1563"/>
    <n v="2.34524e-05"/>
    <n v="644.039"/>
    <n v="279.08"/>
    <n v="34.7"/>
    <n v="0"/>
    <n v="0.0450742"/>
    <n v="2.78738"/>
    <n v="-14.2189"/>
    <n v="2.04144e-05"/>
    <n v="6"/>
    <n v="430.787"/>
    <n v="281.167"/>
    <n v="31.1"/>
    <n v="0"/>
    <n v="-0.11035"/>
    <n v="2.42483"/>
    <n v="-14.1108"/>
    <n v="1.36418e-05"/>
    <n v="283.274"/>
    <n v="28"/>
    <n v="0"/>
    <n v="-0.258104"/>
    <n v="2.02483"/>
    <n v="-13.524"/>
    <n v="-4.52026e-07"/>
    <n v="221.396"/>
    <n v="55.5794"/>
    <n v="289.458"/>
    <n v="0"/>
    <n v="410.931"/>
    <n v="285.857"/>
    <n v="267.045"/>
    <n v="26.3"/>
    <n v="1.22536"/>
    <n v="-9.88472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21600"/>
    <n v="22.2153"/>
    <n v="0"/>
    <n v="-0.0174805"/>
    <n v="3.9"/>
    <n v="1.7"/>
    <n v="0"/>
    <n v="0"/>
    <n v="0"/>
    <n v="0"/>
    <n v="-16.981"/>
    <n v="11830.6"/>
    <n v="207.822"/>
    <n v="48.0676"/>
    <n v="-28.5837"/>
    <n v="0.00377344"/>
    <n v="1260.8"/>
    <n v="48.3"/>
    <n v="0"/>
    <n v="9"/>
  </r>
  <r>
    <x v="8"/>
    <n v="102902"/>
    <n v="24135.2"/>
    <n v="11.1108"/>
    <n v="11884.2"/>
    <n v="206.636"/>
    <n v="72.09999999999999"/>
    <n v="0.9"/>
    <n v="0.259994"/>
    <n v="38.2609"/>
    <n v="-21.5253"/>
    <n v="0.000102652"/>
    <n v="9313.58"/>
    <n v="227.683"/>
    <n v="27.7"/>
    <n v="0"/>
    <n v="0.162986"/>
    <n v="19.1591"/>
    <n v="-36.4533"/>
    <n v="-5.05516e-05"/>
    <n v="7321.77"/>
    <n v="245.94"/>
    <n v="19.6"/>
    <n v="0"/>
    <n v="0.418022"/>
    <n v="28.4452"/>
    <n v="-30.0683"/>
    <n v="0.000108364"/>
    <n v="5668.23"/>
    <n v="259.886"/>
    <n v="16.3"/>
    <n v="0"/>
    <n v="0.638051"/>
    <n v="25.3531"/>
    <n v="-31.7758"/>
    <n v="0.000103793"/>
    <n v="4254.86"/>
    <n v="267.089"/>
    <n v="21.1"/>
    <n v="0"/>
    <n v="0.601252"/>
    <n v="18.7795"/>
    <n v="-34.3996"/>
    <n v="0.000126044"/>
    <n v="3066.31"/>
    <n v="260.787"/>
    <n v="7.5"/>
    <n v="0"/>
    <n v="1.08436"/>
    <n v="1.29477"/>
    <n v="-16.7838"/>
    <n v="0.000131561"/>
    <n v="1557.94"/>
    <n v="270.607"/>
    <n v="67"/>
    <n v="0"/>
    <n v="0.938075"/>
    <n v="3.62318"/>
    <n v="-13.435"/>
    <n v="0.0001107"/>
    <n v="879.102"/>
    <n v="277.151"/>
    <n v="46.5"/>
    <n v="0"/>
    <n v="0.342082"/>
    <n v="3.55373"/>
    <n v="-13.6073"/>
    <n v="8.752200000000001e-05"/>
    <n v="661.596"/>
    <n v="279.271"/>
    <n v="41.7"/>
    <n v="0"/>
    <n v="0.110526"/>
    <n v="3.51952"/>
    <n v="-13.481"/>
    <n v="7.24564e-05"/>
    <n v="6"/>
    <n v="448.136"/>
    <n v="281.365"/>
    <n v="37.9"/>
    <n v="0"/>
    <n v="-0.08654439999999999"/>
    <n v="3.3974"/>
    <n v="-13.0051"/>
    <n v="4.70822e-05"/>
    <n v="283.392"/>
    <n v="34.7"/>
    <n v="0"/>
    <n v="-0.220468"/>
    <n v="3.12117"/>
    <n v="-11.8608"/>
    <n v="1.27795e-05"/>
    <n v="238.519"/>
    <n v="55.5794"/>
    <n v="283.8"/>
    <n v="0"/>
    <n v="183.804"/>
    <n v="284.772"/>
    <n v="269.77"/>
    <n v="34.7"/>
    <n v="2.08917"/>
    <n v="-7.84082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21.7776"/>
    <n v="0"/>
    <n v="-0.0621338"/>
    <n v="4.1"/>
    <n v="5"/>
    <n v="0"/>
    <n v="0"/>
    <n v="1.6"/>
    <n v="0.4"/>
    <n v="7.13278"/>
    <n v="12133"/>
    <n v="205.388"/>
    <n v="39.3823"/>
    <n v="-24.8897"/>
    <n v="0.00426798"/>
    <n v="1292.8"/>
    <n v="58.2"/>
    <n v="0"/>
    <n v="10"/>
  </r>
  <r>
    <x v="9"/>
    <n v="103131"/>
    <n v="24135.1"/>
    <n v="10.8316"/>
    <n v="11937.6"/>
    <n v="206.323"/>
    <n v="68.3"/>
    <n v="1.4"/>
    <n v="0.185125"/>
    <n v="28.7212"/>
    <n v="-16.5627"/>
    <n v="0.000138359"/>
    <n v="9361.73"/>
    <n v="228.432"/>
    <n v="8.4"/>
    <n v="0"/>
    <n v="1.08938"/>
    <n v="15.5158"/>
    <n v="-31.1475"/>
    <n v="4.53591e-05"/>
    <n v="7364.36"/>
    <n v="246.197"/>
    <n v="19.1"/>
    <n v="0"/>
    <n v="0.599957"/>
    <n v="21.7714"/>
    <n v="-24.7452"/>
    <n v="-2.93228e-05"/>
    <n v="5712.99"/>
    <n v="259.444"/>
    <n v="25.3"/>
    <n v="0"/>
    <n v="0.359885"/>
    <n v="21.321"/>
    <n v="-24.4176"/>
    <n v="3.5817e-05"/>
    <n v="4300.81"/>
    <n v="268.674"/>
    <n v="23.5"/>
    <n v="0"/>
    <n v="0.252188"/>
    <n v="16.4353"/>
    <n v="-27.8834"/>
    <n v="5.49777e-05"/>
    <n v="3092.54"/>
    <n v="265.639"/>
    <n v="5.6"/>
    <n v="0"/>
    <n v="0.797727"/>
    <n v="1.75759"/>
    <n v="-22.0768"/>
    <n v="0.000105829"/>
    <n v="1576.92"/>
    <n v="270.738"/>
    <n v="72.5"/>
    <n v="0.9"/>
    <n v="0.485204"/>
    <n v="1.07725"/>
    <n v="-12.4559"/>
    <n v="9.74446e-05"/>
    <n v="897.671"/>
    <n v="277.259"/>
    <n v="50.5"/>
    <n v="0"/>
    <n v="0.0316973"/>
    <n v="0.40334"/>
    <n v="-12.3736"/>
    <n v="7.82953e-05"/>
    <n v="680.046"/>
    <n v="279.363"/>
    <n v="45"/>
    <n v="0"/>
    <n v="-0.138492"/>
    <n v="0.107637"/>
    <n v="-12.3081"/>
    <n v="6.921849999999999e-05"/>
    <n v="6"/>
    <n v="466.499"/>
    <n v="281.418"/>
    <n v="40.5"/>
    <n v="0"/>
    <n v="-0.301025"/>
    <n v="-0.173936"/>
    <n v="-12.0841"/>
    <n v="5.36521e-05"/>
    <n v="283.31"/>
    <n v="37.5"/>
    <n v="0"/>
    <n v="-0.388915"/>
    <n v="-0.369209"/>
    <n v="-11.0011"/>
    <n v="6.72852e-06"/>
    <n v="256.868"/>
    <n v="55.5794"/>
    <n v="282.165"/>
    <n v="0"/>
    <n v="112.896"/>
    <n v="283.949"/>
    <n v="270.635"/>
    <n v="39.1"/>
    <n v="-0.21803"/>
    <n v="-6.2651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2000"/>
    <n v="21.5673"/>
    <n v="0"/>
    <n v="-0.454834"/>
    <n v="3.7"/>
    <n v="4.6"/>
    <n v="0"/>
    <n v="0"/>
    <n v="4.7"/>
    <n v="2.7"/>
    <n v="9.682370000000001"/>
    <n v="12456"/>
    <n v="203.238"/>
    <n v="27.3761"/>
    <n v="-23.4944"/>
    <n v="0.00565943"/>
    <n v="1325.44"/>
    <n v="63.6"/>
    <n v="0"/>
    <n v="11"/>
  </r>
  <r>
    <x v="10"/>
    <n v="103305"/>
    <n v="24135.1"/>
    <n v="7.40155"/>
    <n v="11973.4"/>
    <n v="207.2"/>
    <n v="52.8"/>
    <n v="0"/>
    <n v="0.0377227"/>
    <n v="12.2235"/>
    <n v="-25.515"/>
    <n v="6.56702e-05"/>
    <n v="9394.5"/>
    <n v="228.808"/>
    <n v="16.8"/>
    <n v="0"/>
    <n v="-0.0335508"/>
    <n v="11.4002"/>
    <n v="-21.7444"/>
    <n v="1.17043e-05"/>
    <n v="7393.59"/>
    <n v="246.635"/>
    <n v="18.8"/>
    <n v="0"/>
    <n v="-0.473189"/>
    <n v="20.0635"/>
    <n v="-18.7938"/>
    <n v="9.028460000000001e-05"/>
    <n v="5739.06"/>
    <n v="259.083"/>
    <n v="34.9"/>
    <n v="0"/>
    <n v="-0.0506621"/>
    <n v="19.0989"/>
    <n v="-20.018"/>
    <n v="2.65251e-05"/>
    <n v="4332.32"/>
    <n v="267.151"/>
    <n v="35.8"/>
    <n v="0"/>
    <n v="-0.260926"/>
    <n v="14.086"/>
    <n v="-20.0859"/>
    <n v="4.72443e-05"/>
    <n v="3119.86"/>
    <n v="268.914"/>
    <n v="18.3"/>
    <n v="0"/>
    <n v="0.518555"/>
    <n v="3.12424"/>
    <n v="-20.0344"/>
    <n v="6.655469999999999e-05"/>
    <n v="1589.99"/>
    <n v="271.952"/>
    <n v="16.6"/>
    <n v="0"/>
    <n v="0.791117"/>
    <n v="-0.00778809"/>
    <n v="-10.3342"/>
    <n v="6.55579e-05"/>
    <n v="910.707"/>
    <n v="277.11"/>
    <n v="43.7"/>
    <n v="0"/>
    <n v="0.438666"/>
    <n v="-0.121343"/>
    <n v="-9.14392"/>
    <n v="7.193459999999999e-05"/>
    <n v="693.2670000000001"/>
    <n v="279.196"/>
    <n v="39.5"/>
    <n v="0"/>
    <n v="0.267525"/>
    <n v="-0.0931348"/>
    <n v="-9.092969999999999"/>
    <n v="6.8842e-05"/>
    <n v="6"/>
    <n v="479.886"/>
    <n v="281.242"/>
    <n v="35.8"/>
    <n v="0"/>
    <n v="0.0710098"/>
    <n v="-0.0396802"/>
    <n v="-9.00356"/>
    <n v="6.57176e-05"/>
    <n v="283.226"/>
    <n v="32.9"/>
    <n v="0"/>
    <n v="-0.144573"/>
    <n v="0.0780835"/>
    <n v="-8.71739"/>
    <n v="5.5464e-05"/>
    <n v="270.433"/>
    <n v="55.5794"/>
    <n v="280.489"/>
    <n v="0"/>
    <n v="63.24"/>
    <n v="282.675"/>
    <n v="269.45"/>
    <n v="39.1"/>
    <n v="0.719241"/>
    <n v="-3.98794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22.5801"/>
    <n v="0"/>
    <n v="0.188232"/>
    <n v="0"/>
    <n v="1.6"/>
    <n v="0"/>
    <n v="0"/>
    <n v="0"/>
    <n v="1.6"/>
    <n v="-18.5671"/>
    <n v="12793.1"/>
    <n v="203.382"/>
    <n v="17.2637"/>
    <n v="-19.8984"/>
    <n v="0.009573369999999999"/>
    <n v="1346.24"/>
    <n v="46.1"/>
    <n v="0"/>
    <n v="12"/>
  </r>
  <r>
    <x v="11"/>
    <n v="103359"/>
    <n v="24135.3"/>
    <n v="5.42019"/>
    <n v="11991.7"/>
    <n v="206.561"/>
    <n v="65.7"/>
    <n v="0"/>
    <n v="0.0201426"/>
    <n v="10.6894"/>
    <n v="-23.2724"/>
    <n v="5.25886e-05"/>
    <n v="9409.91"/>
    <n v="229.085"/>
    <n v="43.1"/>
    <n v="0"/>
    <n v="-0.0588594"/>
    <n v="14.2684"/>
    <n v="-18.5281"/>
    <n v="3.53394e-06"/>
    <n v="7406.66"/>
    <n v="246.939"/>
    <n v="15.8"/>
    <n v="0"/>
    <n v="0.07021289999999999"/>
    <n v="19.2825"/>
    <n v="-14.86"/>
    <n v="3.61403e-05"/>
    <n v="5753.16"/>
    <n v="259.038"/>
    <n v="34.6"/>
    <n v="0"/>
    <n v="-0.0626582"/>
    <n v="16.1544"/>
    <n v="-16.6813"/>
    <n v="7.272249999999999e-05"/>
    <n v="4350.96"/>
    <n v="265.733"/>
    <n v="45.2"/>
    <n v="0"/>
    <n v="0.112205"/>
    <n v="11.8953"/>
    <n v="-16.841"/>
    <n v="3.86499e-05"/>
    <n v="3138.5"/>
    <n v="270.696"/>
    <n v="20.3"/>
    <n v="0"/>
    <n v="0.0965625"/>
    <n v="6.75991"/>
    <n v="-14.9795"/>
    <n v="8.27865e-05"/>
    <n v="1595.14"/>
    <n v="272.643"/>
    <n v="10.1"/>
    <n v="0"/>
    <n v="0.798721"/>
    <n v="-0.483164"/>
    <n v="-9.446479999999999"/>
    <n v="5.0661e-05"/>
    <n v="915.237"/>
    <n v="277.295"/>
    <n v="40.6"/>
    <n v="0"/>
    <n v="0.245816"/>
    <n v="-0.0648608"/>
    <n v="-8.54529"/>
    <n v="4.93855e-05"/>
    <n v="697.682"/>
    <n v="279.382"/>
    <n v="36.5"/>
    <n v="0"/>
    <n v="0.06559420000000001"/>
    <n v="0.08291750000000001"/>
    <n v="-8.50806"/>
    <n v="5.25886e-05"/>
    <n v="5"/>
    <n v="484.178"/>
    <n v="281.442"/>
    <n v="33"/>
    <n v="0"/>
    <n v="-0.103813"/>
    <n v="0.241938"/>
    <n v="-8.46635"/>
    <n v="5.65012e-05"/>
    <n v="283.391"/>
    <n v="30.5"/>
    <n v="0"/>
    <n v="-0.235273"/>
    <n v="0.558899"/>
    <n v="-8.116350000000001"/>
    <n v="5.79008e-05"/>
    <n v="274.573"/>
    <n v="55.5794"/>
    <n v="279.576"/>
    <n v="0"/>
    <n v="50.3069"/>
    <n v="282.085"/>
    <n v="268.796"/>
    <n v="38.7"/>
    <n v="1.25422"/>
    <n v="-3.45747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23.1333"/>
    <n v="0"/>
    <n v="0.227661"/>
    <n v="0"/>
    <n v="0.8"/>
    <n v="0"/>
    <n v="0"/>
    <n v="0"/>
    <n v="0.8"/>
    <n v="20.8225"/>
    <n v="12608.1"/>
    <n v="203.93"/>
    <n v="13.9568"/>
    <n v="-21.0734"/>
    <n v="-0.00142635"/>
    <n v="1411.04"/>
    <n v="35.2"/>
    <n v="0"/>
    <n v="13"/>
  </r>
  <r>
    <x v="12"/>
    <n v="103356"/>
    <n v="24135"/>
    <n v="3.40446"/>
    <n v="12011"/>
    <n v="208.008"/>
    <n v="60.3"/>
    <n v="0"/>
    <n v="0.0342354"/>
    <n v="11.9892"/>
    <n v="-23.221"/>
    <n v="4.78147e-05"/>
    <n v="9421.1"/>
    <n v="229.556"/>
    <n v="37.4"/>
    <n v="0"/>
    <n v="-0.0219531"/>
    <n v="15.8084"/>
    <n v="-17.3699"/>
    <n v="2.70785e-05"/>
    <n v="7413.54"/>
    <n v="247.084"/>
    <n v="7.8"/>
    <n v="0"/>
    <n v="0.0569531"/>
    <n v="19.2245"/>
    <n v="-15.3913"/>
    <n v="9.6617e-05"/>
    <n v="5761.34"/>
    <n v="258.511"/>
    <n v="39.8"/>
    <n v="0"/>
    <n v="0.0456621"/>
    <n v="14.0127"/>
    <n v="-15.7211"/>
    <n v="4.57233e-05"/>
    <n v="4360.84"/>
    <n v="265.709"/>
    <n v="46.1"/>
    <n v="0"/>
    <n v="0.218744"/>
    <n v="9.865790000000001"/>
    <n v="-15.9766"/>
    <n v="1.35509e-05"/>
    <n v="3145.3"/>
    <n v="271.761"/>
    <n v="32.4"/>
    <n v="0"/>
    <n v="0.209248"/>
    <n v="3.01706"/>
    <n v="-14.2255"/>
    <n v="5.14216e-05"/>
    <n v="1596.06"/>
    <n v="274.049"/>
    <n v="5.3"/>
    <n v="0"/>
    <n v="0.347992"/>
    <n v="-0.358286"/>
    <n v="-8.23851"/>
    <n v="6.91162e-06"/>
    <n v="914.981"/>
    <n v="277.386"/>
    <n v="39.9"/>
    <n v="0"/>
    <n v="-0.14631"/>
    <n v="-0.768965"/>
    <n v="-8.016349999999999"/>
    <n v="4.55914e-05"/>
    <n v="697.365"/>
    <n v="279.457"/>
    <n v="36"/>
    <n v="0"/>
    <n v="-0.310011"/>
    <n v="-0.819539"/>
    <n v="-7.96223"/>
    <n v="4.55339e-05"/>
    <n v="5"/>
    <n v="483.794"/>
    <n v="281.522"/>
    <n v="32.6"/>
    <n v="0"/>
    <n v="-0.44564"/>
    <n v="-0.826987"/>
    <n v="-7.87473"/>
    <n v="4.5144e-05"/>
    <n v="283.394"/>
    <n v="30.4"/>
    <n v="0"/>
    <n v="-0.477544"/>
    <n v="-0.402275"/>
    <n v="-7.37427"/>
    <n v="4.61411e-05"/>
    <n v="274.144"/>
    <n v="55.5794"/>
    <n v="278.8"/>
    <n v="0"/>
    <n v="39.7161"/>
    <n v="281.617"/>
    <n v="268.771"/>
    <n v="39.9"/>
    <n v="1.28628"/>
    <n v="-2.93047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22.8715"/>
    <n v="0"/>
    <n v="0.0136719"/>
    <n v="0"/>
    <n v="0"/>
    <n v="0"/>
    <n v="0"/>
    <n v="5"/>
    <n v="1.6"/>
    <n v="50.6521"/>
    <n v="12956.6"/>
    <n v="202.255"/>
    <n v="12.2064"/>
    <n v="-18.8496"/>
    <n v="-0.00201981"/>
    <n v="2077.76"/>
    <n v="6.8"/>
    <n v="0"/>
    <n v="14"/>
  </r>
  <r>
    <x v="13"/>
    <n v="103424"/>
    <n v="24135.2"/>
    <n v="4.2"/>
    <n v="12025.6"/>
    <n v="208.378"/>
    <n v="49.8"/>
    <n v="0"/>
    <n v="0.0428272"/>
    <n v="7.82986"/>
    <n v="-18.9393"/>
    <n v="1.83246e-06"/>
    <n v="9430.18"/>
    <n v="230.053"/>
    <n v="74.3"/>
    <n v="2.8"/>
    <n v="0.101266"/>
    <n v="14.2762"/>
    <n v="-18.041"/>
    <n v="-3.47949e-06"/>
    <n v="7421.15"/>
    <n v="246.77"/>
    <n v="42.8"/>
    <n v="0"/>
    <n v="0.193299"/>
    <n v="14.5566"/>
    <n v="-16.9186"/>
    <n v="1.57464e-05"/>
    <n v="5773.46"/>
    <n v="257.25"/>
    <n v="58.9"/>
    <n v="0"/>
    <n v="-0.028625"/>
    <n v="10.2517"/>
    <n v="-15.2667"/>
    <n v="7.397729999999999e-05"/>
    <n v="4377.1"/>
    <n v="265.671"/>
    <n v="39.2"/>
    <n v="0"/>
    <n v="0.0338887"/>
    <n v="8.73054"/>
    <n v="-12.9848"/>
    <n v="2.4856e-05"/>
    <n v="3160.65"/>
    <n v="272.335"/>
    <n v="35"/>
    <n v="0"/>
    <n v="-0.058373"/>
    <n v="3.92857"/>
    <n v="-8.43291"/>
    <n v="4.14806e-05"/>
    <n v="1604.75"/>
    <n v="276.145"/>
    <n v="4.8"/>
    <n v="0"/>
    <n v="0.324241"/>
    <n v="1.20903"/>
    <n v="-7.24659"/>
    <n v="7.12264e-05"/>
    <n v="920.203"/>
    <n v="277.216"/>
    <n v="45.6"/>
    <n v="0"/>
    <n v="0.152522"/>
    <n v="-1.61177"/>
    <n v="-7.41182"/>
    <n v="7.21449e-05"/>
    <n v="702.688"/>
    <n v="279.262"/>
    <n v="41.5"/>
    <n v="0"/>
    <n v="-0.0416982"/>
    <n v="-1.9897"/>
    <n v="-7.32704"/>
    <n v="5.7969e-05"/>
    <n v="5"/>
    <n v="489.254"/>
    <n v="281.292"/>
    <n v="37.7"/>
    <n v="0"/>
    <n v="-0.2324"/>
    <n v="-2.31385"/>
    <n v="-7.26102"/>
    <n v="4.88031e-05"/>
    <n v="283.248"/>
    <n v="34.6"/>
    <n v="0"/>
    <n v="-0.379992"/>
    <n v="-2.47304"/>
    <n v="-6.99102"/>
    <n v="4.43043e-05"/>
    <n v="279.714"/>
    <n v="55.5794"/>
    <n v="279.034"/>
    <n v="0"/>
    <n v="38.9047"/>
    <n v="281.788"/>
    <n v="269.9"/>
    <n v="43"/>
    <n v="-0.362922"/>
    <n v="-3.25669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733"/>
    <n v="21.0894"/>
    <n v="0"/>
    <n v="-0.144592"/>
    <n v="0"/>
    <n v="0"/>
    <n v="0"/>
    <n v="0"/>
    <n v="6.3"/>
    <n v="30.9"/>
    <n v="33.395"/>
    <n v="13058.3"/>
    <n v="202.855"/>
    <n v="13.1673"/>
    <n v="-18.4241"/>
    <n v="0.00122047"/>
    <n v="2439.52"/>
    <n v="12.6"/>
    <n v="0"/>
    <n v="15"/>
  </r>
  <r>
    <x v="14"/>
    <n v="103489"/>
    <n v="24134.9"/>
    <n v="5.01246"/>
    <n v="12043.1"/>
    <n v="208.565"/>
    <n v="59"/>
    <n v="0"/>
    <n v="0.0219971"/>
    <n v="10.0078"/>
    <n v="-16.2034"/>
    <n v="0.000112865"/>
    <n v="9447.59"/>
    <n v="229.963"/>
    <n v="60"/>
    <n v="0"/>
    <n v="-0.03021"/>
    <n v="7.58419"/>
    <n v="-17.8797"/>
    <n v="8.488900000000001e-05"/>
    <n v="7436.51"/>
    <n v="247.105"/>
    <n v="59.2"/>
    <n v="0"/>
    <n v="0.06987210000000001"/>
    <n v="10.2636"/>
    <n v="-16.9108"/>
    <n v="4.22949e-05"/>
    <n v="5789.89"/>
    <n v="257.617"/>
    <n v="47.7"/>
    <n v="0"/>
    <n v="0.107764"/>
    <n v="5.82612"/>
    <n v="-12.4825"/>
    <n v="4.87084e-05"/>
    <n v="4392.25"/>
    <n v="265.847"/>
    <n v="50.7"/>
    <n v="0"/>
    <n v="0.094416"/>
    <n v="8.51329"/>
    <n v="-10.6929"/>
    <n v="5.82379e-05"/>
    <n v="3174.87"/>
    <n v="272.663"/>
    <n v="36.9"/>
    <n v="0"/>
    <n v="0.0381406"/>
    <n v="5.18833"/>
    <n v="-6.99223"/>
    <n v="6.3623e-05"/>
    <n v="1613.95"/>
    <n v="276.524"/>
    <n v="4.7"/>
    <n v="0"/>
    <n v="-0.0216123"/>
    <n v="1.6693"/>
    <n v="-6.02588"/>
    <n v="5.36649e-05"/>
    <n v="927.448"/>
    <n v="277.439"/>
    <n v="47.7"/>
    <n v="0"/>
    <n v="-0.0452739"/>
    <n v="-1.2913"/>
    <n v="-5.41308"/>
    <n v="2.49592e-05"/>
    <n v="709.774"/>
    <n v="279.434"/>
    <n v="44.8"/>
    <n v="0"/>
    <n v="-0.0978613"/>
    <n v="-1.48763"/>
    <n v="-5.25368"/>
    <n v="3.36671e-05"/>
    <n v="4"/>
    <n v="496.195"/>
    <n v="281.463"/>
    <n v="40.8"/>
    <n v="0"/>
    <n v="-0.141986"/>
    <n v="-1.61699"/>
    <n v="-5.25317"/>
    <n v="3.51523e-05"/>
    <n v="283.489"/>
    <n v="36.9"/>
    <n v="0"/>
    <n v="-0.175153"/>
    <n v="-1.71709"/>
    <n v="-5.22317"/>
    <n v="3.55254e-05"/>
    <n v="286.531"/>
    <n v="55.5794"/>
    <n v="290.069"/>
    <n v="0"/>
    <n v="250.207"/>
    <n v="286.478"/>
    <n v="270.688"/>
    <n v="33.3"/>
    <n v="-1.4605"/>
    <n v="-4.22043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18.7858"/>
    <n v="0"/>
    <n v="-0.0242188"/>
    <n v="0"/>
    <n v="0"/>
    <n v="0"/>
    <n v="0"/>
    <n v="0"/>
    <n v="1.7"/>
    <n v="45.7814"/>
    <n v="13265"/>
    <n v="203.386"/>
    <n v="10.3795"/>
    <n v="-21.6478"/>
    <n v="-0.00617682"/>
    <n v="3038.72"/>
    <n v="32.9"/>
    <n v="0"/>
    <n v="16"/>
  </r>
  <r>
    <x v="15"/>
    <n v="103345"/>
    <n v="24135.1"/>
    <n v="4.50038"/>
    <n v="12046.9"/>
    <n v="208.983"/>
    <n v="53.7"/>
    <n v="0"/>
    <n v="-0.0441846"/>
    <n v="6.92289"/>
    <n v="-18.2886"/>
    <n v="8.79427e-05"/>
    <n v="9450.25"/>
    <n v="230.393"/>
    <n v="28.8"/>
    <n v="0"/>
    <n v="-0.0110332"/>
    <n v="6.5374"/>
    <n v="-15.3537"/>
    <n v="4.97754e-05"/>
    <n v="7438.38"/>
    <n v="247.316"/>
    <n v="48.5"/>
    <n v="0"/>
    <n v="0.0984844"/>
    <n v="6.69198"/>
    <n v="-14.265"/>
    <n v="5.70425e-05"/>
    <n v="5790.71"/>
    <n v="257.543"/>
    <n v="25.3"/>
    <n v="0"/>
    <n v="0.0110664"/>
    <n v="8.26469"/>
    <n v="-12.4518"/>
    <n v="6.71833e-05"/>
    <n v="4390.3"/>
    <n v="266.64"/>
    <n v="28.4"/>
    <n v="0"/>
    <n v="0.07374219999999999"/>
    <n v="8.30594"/>
    <n v="-13.3047"/>
    <n v="8.454530000000001e-05"/>
    <n v="3169.74"/>
    <n v="273.42"/>
    <n v="33.7"/>
    <n v="0"/>
    <n v="0.121377"/>
    <n v="5.3588"/>
    <n v="-7.18676"/>
    <n v="0.000128044"/>
    <n v="1605.6"/>
    <n v="276.855"/>
    <n v="5.3"/>
    <n v="0"/>
    <n v="0.177589"/>
    <n v="1.54691"/>
    <n v="-4.98317"/>
    <n v="4.91443e-05"/>
    <n v="918.043"/>
    <n v="278.177"/>
    <n v="44.5"/>
    <n v="0"/>
    <n v="0.191437"/>
    <n v="-0.00290039"/>
    <n v="-4.55053"/>
    <n v="5.64966e-06"/>
    <n v="699.826"/>
    <n v="280.123"/>
    <n v="42.6"/>
    <n v="0"/>
    <n v="0.139793"/>
    <n v="-0.290095"/>
    <n v="-4.62885"/>
    <n v="2.18674e-05"/>
    <n v="5"/>
    <n v="485.727"/>
    <n v="282.143"/>
    <n v="38.9"/>
    <n v="0"/>
    <n v="0.0616567"/>
    <n v="-0.596741"/>
    <n v="-4.81897"/>
    <n v="2.25402e-05"/>
    <n v="284.186"/>
    <n v="35.3"/>
    <n v="0"/>
    <n v="-0.0409199"/>
    <n v="-0.92522"/>
    <n v="-4.96468"/>
    <n v="2.21862e-05"/>
    <n v="275.562"/>
    <n v="55.5794"/>
    <n v="291.903"/>
    <n v="0"/>
    <n v="287.37"/>
    <n v="287.251"/>
    <n v="270.723"/>
    <n v="31.7"/>
    <n v="-1.13279"/>
    <n v="-4.25942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21600"/>
    <n v="18.1314"/>
    <n v="0"/>
    <n v="0.133911"/>
    <n v="0"/>
    <n v="0"/>
    <n v="0"/>
    <n v="0"/>
    <n v="0"/>
    <n v="0.8"/>
    <n v="66.2398"/>
    <n v="13016.2"/>
    <n v="203.498"/>
    <n v="6.76915"/>
    <n v="-20.0839"/>
    <n v="-0.00312401"/>
    <n v="3240.96"/>
    <n v="31.9"/>
    <n v="0"/>
    <n v="17"/>
  </r>
  <r>
    <x v="16"/>
    <n v="103309"/>
    <n v="24135"/>
    <n v="3.90938"/>
    <n v="12059.9"/>
    <n v="209.379"/>
    <n v="46.7"/>
    <n v="0"/>
    <n v="-0.0045332"/>
    <n v="3.1488"/>
    <n v="-17.3578"/>
    <n v="0.000107782"/>
    <n v="9460.02"/>
    <n v="230.31"/>
    <n v="37"/>
    <n v="0"/>
    <n v="0.0491191"/>
    <n v="5.21029"/>
    <n v="-14.0913"/>
    <n v="9.788020000000001e-05"/>
    <n v="7446.47"/>
    <n v="247.519"/>
    <n v="50.7"/>
    <n v="0"/>
    <n v="0.0220059"/>
    <n v="5.79611"/>
    <n v="-11.4318"/>
    <n v="4.546e-05"/>
    <n v="5795.77"/>
    <n v="258.21"/>
    <n v="21.6"/>
    <n v="0"/>
    <n v="0.130277"/>
    <n v="7.22027"/>
    <n v="-14.3487"/>
    <n v="6.44724e-05"/>
    <n v="4391.82"/>
    <n v="267.132"/>
    <n v="33.5"/>
    <n v="0"/>
    <n v="0.163014"/>
    <n v="6.75353"/>
    <n v="-14.4339"/>
    <n v="5.86938e-05"/>
    <n v="3168.9"/>
    <n v="274.035"/>
    <n v="25.6"/>
    <n v="0"/>
    <n v="0.104766"/>
    <n v="6.2921"/>
    <n v="-10.3287"/>
    <n v="2.70546e-05"/>
    <n v="1603.26"/>
    <n v="276.952"/>
    <n v="6.3"/>
    <n v="0"/>
    <n v="0.0280596"/>
    <n v="1.73741"/>
    <n v="-4.67926"/>
    <n v="5.39423e-05"/>
    <n v="914.301"/>
    <n v="279.444"/>
    <n v="21.8"/>
    <n v="0"/>
    <n v="0.221301"/>
    <n v="0.22491"/>
    <n v="-4.41502"/>
    <n v="2.9879e-05"/>
    <n v="695.726"/>
    <n v="279.99"/>
    <n v="43.2"/>
    <n v="0"/>
    <n v="0.293059"/>
    <n v="-0.33489"/>
    <n v="-4.13067"/>
    <n v="3.85342e-05"/>
    <n v="4"/>
    <n v="481.835"/>
    <n v="281.708"/>
    <n v="44.6"/>
    <n v="0"/>
    <n v="0.241644"/>
    <n v="-0.850347"/>
    <n v="-4.17603"/>
    <n v="2.95918e-05"/>
    <n v="283.71"/>
    <n v="40.6"/>
    <n v="0"/>
    <n v="0.0832412"/>
    <n v="-1.18109"/>
    <n v="-4.24133"/>
    <n v="2.13204e-05"/>
    <n v="271.952"/>
    <n v="55.5794"/>
    <n v="283.518"/>
    <n v="0"/>
    <n v="55.4725"/>
    <n v="284.897"/>
    <n v="272.518"/>
    <n v="42.3"/>
    <n v="-0.863501"/>
    <n v="-2.74184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18.7807"/>
    <n v="0"/>
    <n v="-0.328247"/>
    <n v="0"/>
    <n v="0"/>
    <n v="0"/>
    <n v="0"/>
    <n v="0"/>
    <n v="0"/>
    <n v="94.2419"/>
    <n v="13062.1"/>
    <n v="204.007"/>
    <n v="5.15547"/>
    <n v="-17.301"/>
    <n v="0.00371369"/>
    <n v="3359.68"/>
    <n v="32.2"/>
    <n v="0"/>
    <n v="18"/>
  </r>
  <r>
    <x v="17"/>
    <n v="103300"/>
    <n v="24135.2"/>
    <n v="1.93723"/>
    <n v="12065.7"/>
    <n v="209.274"/>
    <n v="48.7"/>
    <n v="0"/>
    <n v="-0.0171279"/>
    <n v="2.58438"/>
    <n v="-18.7533"/>
    <n v="7.8908e-05"/>
    <n v="9463.17"/>
    <n v="230.483"/>
    <n v="59.4"/>
    <n v="0"/>
    <n v="0.0110762"/>
    <n v="7.52837"/>
    <n v="-14.4904"/>
    <n v="8.88977e-06"/>
    <n v="7452.24"/>
    <n v="246.85"/>
    <n v="72.8"/>
    <n v="0"/>
    <n v="0.0267637"/>
    <n v="3.75049"/>
    <n v="-13.7851"/>
    <n v="0.000134574"/>
    <n v="5799.73"/>
    <n v="258.917"/>
    <n v="14.4"/>
    <n v="0"/>
    <n v="0.0448047"/>
    <n v="6.69321"/>
    <n v="-12.7697"/>
    <n v="8.41963e-05"/>
    <n v="4395.42"/>
    <n v="267.019"/>
    <n v="42.7"/>
    <n v="0"/>
    <n v="0.160324"/>
    <n v="6.06385"/>
    <n v="-12.885"/>
    <n v="5.30356e-05"/>
    <n v="3171.27"/>
    <n v="274.448"/>
    <n v="31.5"/>
    <n v="0"/>
    <n v="0.14968"/>
    <n v="6.18897"/>
    <n v="-10.3718"/>
    <n v="3.89558e-05"/>
    <n v="1602.38"/>
    <n v="276.904"/>
    <n v="7.1"/>
    <n v="0"/>
    <n v="-0.0248877"/>
    <n v="2.07291"/>
    <n v="-4.56222"/>
    <n v="6.64281e-05"/>
    <n v="913.423"/>
    <n v="279.672"/>
    <n v="24.5"/>
    <n v="0"/>
    <n v="0.12918"/>
    <n v="0.776975"/>
    <n v="-4.21843"/>
    <n v="5.55178e-05"/>
    <n v="694.5410000000001"/>
    <n v="280.422"/>
    <n v="39"/>
    <n v="0"/>
    <n v="0.204328"/>
    <n v="-0.316719"/>
    <n v="-3.81244"/>
    <n v="6.81339e-05"/>
    <n v="5"/>
    <n v="480.493"/>
    <n v="281.782"/>
    <n v="45.6"/>
    <n v="0"/>
    <n v="0.187334"/>
    <n v="-1.21264"/>
    <n v="-3.56261"/>
    <n v="4.40669e-05"/>
    <n v="283.653"/>
    <n v="42.8"/>
    <n v="0"/>
    <n v="0.0582886"/>
    <n v="-1.27617"/>
    <n v="-3.24803"/>
    <n v="2.73135e-05"/>
    <n v="270.547"/>
    <n v="55.5794"/>
    <n v="280.183"/>
    <n v="0"/>
    <n v="19.9521"/>
    <n v="282.785"/>
    <n v="272.655"/>
    <n v="49.2"/>
    <n v="-0.459751"/>
    <n v="-1.77116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1969"/>
    <n v="20.2776"/>
    <n v="0"/>
    <n v="0.07727050000000001"/>
    <n v="0"/>
    <n v="0"/>
    <n v="0"/>
    <n v="0"/>
    <n v="5"/>
    <n v="0"/>
    <n v="88.7116"/>
    <n v="13235.6"/>
    <n v="204.629"/>
    <n v="5.82738"/>
    <n v="-16.5861"/>
    <n v="0.00288216"/>
    <n v="3449.6"/>
    <n v="33.6"/>
    <n v="0"/>
    <n v="19"/>
  </r>
  <r>
    <x v="18"/>
    <n v="103253"/>
    <n v="24135"/>
    <n v="1.60051"/>
    <n v="12067.7"/>
    <n v="209.434"/>
    <n v="59.8"/>
    <n v="0"/>
    <n v="-0.0305088"/>
    <n v="-0.5377960000000001"/>
    <n v="-20.6955"/>
    <n v="6.50739e-05"/>
    <n v="9460.09"/>
    <n v="230.478"/>
    <n v="100"/>
    <n v="100"/>
    <n v="0.0289199"/>
    <n v="6.02799"/>
    <n v="-17.4266"/>
    <n v="8.337519999999999e-05"/>
    <n v="7451.36"/>
    <n v="246.728"/>
    <n v="46.5"/>
    <n v="0"/>
    <n v="0.014375"/>
    <n v="7.42426"/>
    <n v="-14.9887"/>
    <n v="3.54709e-05"/>
    <n v="5797.97"/>
    <n v="259.144"/>
    <n v="10"/>
    <n v="0"/>
    <n v="-0.11625"/>
    <n v="6.37272"/>
    <n v="-11.3726"/>
    <n v="6.19951e-05"/>
    <n v="4393.96"/>
    <n v="266.945"/>
    <n v="42.6"/>
    <n v="0"/>
    <n v="-0.0642031"/>
    <n v="6.45156"/>
    <n v="-10.7775"/>
    <n v="5.72578e-05"/>
    <n v="3169.92"/>
    <n v="274.561"/>
    <n v="34.5"/>
    <n v="0"/>
    <n v="-0.0200156"/>
    <n v="6.65888"/>
    <n v="-6.54647"/>
    <n v="2.12924e-05"/>
    <n v="1599.15"/>
    <n v="276.866"/>
    <n v="8.699999999999999"/>
    <n v="0"/>
    <n v="0.0671875"/>
    <n v="2.03933"/>
    <n v="-4.56073"/>
    <n v="8.94487e-05"/>
    <n v="909.973"/>
    <n v="279.775"/>
    <n v="30.6"/>
    <n v="0"/>
    <n v="0.156737"/>
    <n v="0.886946"/>
    <n v="-3.96186"/>
    <n v="5.84644e-05"/>
    <n v="690.92"/>
    <n v="280.661"/>
    <n v="40.5"/>
    <n v="0"/>
    <n v="0.170666"/>
    <n v="0.23782"/>
    <n v="-3.54797"/>
    <n v="6.19567e-05"/>
    <n v="5"/>
    <n v="476.679"/>
    <n v="281.934"/>
    <n v="46.3"/>
    <n v="0"/>
    <n v="0.134548"/>
    <n v="-0.422986"/>
    <n v="-3.20716"/>
    <n v="4.59985e-05"/>
    <n v="283.633"/>
    <n v="44.3"/>
    <n v="0"/>
    <n v="0.0406177"/>
    <n v="-0.305112"/>
    <n v="-2.8032"/>
    <n v="2.84272e-05"/>
    <n v="266.668"/>
    <n v="55.5794"/>
    <n v="279.9"/>
    <n v="0"/>
    <n v="15.3107"/>
    <n v="282.473"/>
    <n v="272.9"/>
    <n v="51.1"/>
    <n v="0.491797"/>
    <n v="-1.53382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20.5168"/>
    <n v="0"/>
    <n v="0.0856934"/>
    <n v="0"/>
    <n v="0"/>
    <n v="3.8"/>
    <n v="0"/>
    <n v="100"/>
    <n v="39.1"/>
    <n v="51.8193"/>
    <n v="12788.5"/>
    <n v="205.202"/>
    <n v="2.21268"/>
    <n v="-16.8216"/>
    <n v="-0.0064034"/>
    <n v="3446.56"/>
    <n v="34.8"/>
    <n v="0"/>
    <n v="20"/>
  </r>
  <r>
    <x v="19"/>
    <n v="103147"/>
    <n v="24135.3"/>
    <n v="2.00538"/>
    <n v="12064.6"/>
    <n v="209.767"/>
    <n v="64.59999999999999"/>
    <n v="0"/>
    <n v="0.0150039"/>
    <n v="-6.93296"/>
    <n v="-20.7839"/>
    <n v="0.000103571"/>
    <n v="9453.790000000001"/>
    <n v="231.07"/>
    <n v="86.09999999999999"/>
    <n v="5"/>
    <n v="-0.0524473"/>
    <n v="4.37167"/>
    <n v="-19.4343"/>
    <n v="7.52183e-05"/>
    <n v="7442.87"/>
    <n v="247.261"/>
    <n v="25"/>
    <n v="0"/>
    <n v="-0.0514121"/>
    <n v="7.24387"/>
    <n v="-15.4806"/>
    <n v="6.75098e-05"/>
    <n v="5788.72"/>
    <n v="259.048"/>
    <n v="9.6"/>
    <n v="0"/>
    <n v="-0.0377598"/>
    <n v="7.39956"/>
    <n v="-12.3591"/>
    <n v="7.41208e-05"/>
    <n v="4385.16"/>
    <n v="266.533"/>
    <n v="42.7"/>
    <n v="0"/>
    <n v="-0.0721856"/>
    <n v="8.321680000000001"/>
    <n v="-9.94534"/>
    <n v="5.77054e-05"/>
    <n v="3162.42"/>
    <n v="274.611"/>
    <n v="27.7"/>
    <n v="0"/>
    <n v="-0.0849375"/>
    <n v="6.0554"/>
    <n v="-6.54105"/>
    <n v="8.308499999999999e-05"/>
    <n v="1590.6"/>
    <n v="277.485"/>
    <n v="10.5"/>
    <n v="0"/>
    <n v="0.0636162"/>
    <n v="2.57902"/>
    <n v="-4.62095"/>
    <n v="7.71497e-05"/>
    <n v="900.912"/>
    <n v="279.728"/>
    <n v="32.1"/>
    <n v="0"/>
    <n v="0.0234453"/>
    <n v="1.53225"/>
    <n v="-3.86381"/>
    <n v="6.33168e-05"/>
    <n v="681.898"/>
    <n v="280.604"/>
    <n v="43.3"/>
    <n v="0"/>
    <n v="0.0521182"/>
    <n v="0.802917"/>
    <n v="-3.5007"/>
    <n v="5.87305e-05"/>
    <n v="5"/>
    <n v="467.646"/>
    <n v="281.978"/>
    <n v="46.9"/>
    <n v="0"/>
    <n v="0.06767869999999999"/>
    <n v="0.370232"/>
    <n v="-3.18461"/>
    <n v="3.8995e-05"/>
    <n v="283.479"/>
    <n v="44.6"/>
    <n v="0"/>
    <n v="0.0400571"/>
    <n v="0.779753"/>
    <n v="-2.80668"/>
    <n v="2.94933e-05"/>
    <n v="257.639"/>
    <n v="55.5794"/>
    <n v="278.642"/>
    <n v="0"/>
    <n v="15.6223"/>
    <n v="281.59"/>
    <n v="272.642"/>
    <n v="53.3"/>
    <n v="1.43583"/>
    <n v="-1.44457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21.0398"/>
    <n v="0"/>
    <n v="-0.238159"/>
    <n v="0"/>
    <n v="0"/>
    <n v="0"/>
    <n v="0"/>
    <n v="5"/>
    <n v="49.2"/>
    <n v="44.9205"/>
    <n v="13004"/>
    <n v="204.737"/>
    <n v="1.0751"/>
    <n v="-18.6117"/>
    <n v="0.00284118"/>
    <n v="3427.84"/>
    <n v="28.6"/>
    <n v="0"/>
    <n v="21"/>
  </r>
  <r>
    <x v="20"/>
    <n v="103060"/>
    <n v="24135"/>
    <n v="2.20017"/>
    <n v="12060.9"/>
    <n v="209.641"/>
    <n v="51.5"/>
    <n v="0"/>
    <n v="0.0176357"/>
    <n v="-7.14087"/>
    <n v="-18.4598"/>
    <n v="-1.20452e-05"/>
    <n v="9448.17"/>
    <n v="230.987"/>
    <n v="90.40000000000001"/>
    <n v="5"/>
    <n v="-0.0593105"/>
    <n v="0.450952"/>
    <n v="-18.1598"/>
    <n v="0.000104669"/>
    <n v="7433.95"/>
    <n v="247.461"/>
    <n v="13.1"/>
    <n v="0"/>
    <n v="-0.0142871"/>
    <n v="4.4852"/>
    <n v="-16.6641"/>
    <n v="9.97161e-05"/>
    <n v="5779.05"/>
    <n v="258.954"/>
    <n v="9.1"/>
    <n v="0"/>
    <n v="0.0711836"/>
    <n v="6.38049"/>
    <n v="-13.2432"/>
    <n v="8.80041e-05"/>
    <n v="4376.1"/>
    <n v="266.454"/>
    <n v="36.7"/>
    <n v="0"/>
    <n v="0.0303203"/>
    <n v="8.89608"/>
    <n v="-10.9352"/>
    <n v="7.04961e-05"/>
    <n v="3154.39"/>
    <n v="274.472"/>
    <n v="22.1"/>
    <n v="0"/>
    <n v="-0.009666020000000001"/>
    <n v="5.46117"/>
    <n v="-8.15465"/>
    <n v="2.91714e-05"/>
    <n v="1582.42"/>
    <n v="277.096"/>
    <n v="15.4"/>
    <n v="0"/>
    <n v="-0.03754"/>
    <n v="3.26059"/>
    <n v="-4.94514"/>
    <n v="0.000110775"/>
    <n v="893.272"/>
    <n v="279.556"/>
    <n v="35.1"/>
    <n v="0"/>
    <n v="0.0856978"/>
    <n v="1.54279"/>
    <n v="-4.15917"/>
    <n v="6.78757e-05"/>
    <n v="674.321"/>
    <n v="280.622"/>
    <n v="43.5"/>
    <n v="0"/>
    <n v="0.136818"/>
    <n v="0.747976"/>
    <n v="-3.7748"/>
    <n v="6.181969999999999e-05"/>
    <n v="5"/>
    <n v="460.025"/>
    <n v="281.998"/>
    <n v="46.4"/>
    <n v="0"/>
    <n v="0.164612"/>
    <n v="0.485515"/>
    <n v="-3.43345"/>
    <n v="4.37023e-05"/>
    <n v="283.188"/>
    <n v="46.1"/>
    <n v="0"/>
    <n v="0.120186"/>
    <n v="1.0276"/>
    <n v="-3.02508"/>
    <n v="2.82032e-05"/>
    <n v="250.107"/>
    <n v="55.5794"/>
    <n v="278.025"/>
    <n v="0"/>
    <n v="14.6473"/>
    <n v="280.953"/>
    <n v="272.415"/>
    <n v="54.6"/>
    <n v="1.475"/>
    <n v="-1.56693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21.4771"/>
    <n v="0"/>
    <n v="0.17627"/>
    <n v="0"/>
    <n v="0"/>
    <n v="0"/>
    <n v="0"/>
    <n v="5"/>
    <n v="36.6"/>
    <n v="48.1412"/>
    <n v="12932.2"/>
    <n v="204.816"/>
    <n v="-2.32959"/>
    <n v="-17.7883"/>
    <n v="-0.000420166"/>
    <n v="3385.12"/>
    <n v="24.8"/>
    <n v="0"/>
    <n v="22"/>
  </r>
  <r>
    <x v="21"/>
    <n v="102995"/>
    <n v="24135"/>
    <n v="2.20107"/>
    <n v="12061.1"/>
    <n v="209.974"/>
    <n v="48.8"/>
    <n v="0"/>
    <n v="-0.00299414"/>
    <n v="-2.38195"/>
    <n v="-15.6669"/>
    <n v="5.65406e-05"/>
    <n v="9449.059999999999"/>
    <n v="230.668"/>
    <n v="89"/>
    <n v="5"/>
    <n v="-0.0231543"/>
    <n v="-2.92735"/>
    <n v="-19.5551"/>
    <n v="6.10663e-05"/>
    <n v="7433.84"/>
    <n v="247.963"/>
    <n v="11"/>
    <n v="0"/>
    <n v="0.0422305"/>
    <n v="0.150787"/>
    <n v="-17.2387"/>
    <n v="0.000107472"/>
    <n v="5776.11"/>
    <n v="259.485"/>
    <n v="9.9"/>
    <n v="0"/>
    <n v="0.0973984"/>
    <n v="4.50212"/>
    <n v="-14.2002"/>
    <n v="9.86831e-05"/>
    <n v="4371.17"/>
    <n v="266.931"/>
    <n v="15.4"/>
    <n v="0"/>
    <n v="-0.0985664"/>
    <n v="7.46424"/>
    <n v="-13.3793"/>
    <n v="9.31982e-05"/>
    <n v="3149.83"/>
    <n v="274.17"/>
    <n v="19.7"/>
    <n v="0"/>
    <n v="-0.08197069999999999"/>
    <n v="5.83256"/>
    <n v="-9.693949999999999"/>
    <n v="4.72637e-05"/>
    <n v="1577.72"/>
    <n v="277.287"/>
    <n v="13.1"/>
    <n v="0"/>
    <n v="0.06430470000000001"/>
    <n v="1.69767"/>
    <n v="-4.92733"/>
    <n v="0.000108141"/>
    <n v="888.101"/>
    <n v="279.839"/>
    <n v="28.3"/>
    <n v="0"/>
    <n v="0.0948701"/>
    <n v="0.810986"/>
    <n v="-4.05383"/>
    <n v="9.07793e-05"/>
    <n v="668.982"/>
    <n v="280.823"/>
    <n v="39.7"/>
    <n v="0"/>
    <n v="0.13429"/>
    <n v="0.190815"/>
    <n v="-3.70885"/>
    <n v="7.40768e-05"/>
    <n v="5"/>
    <n v="454.574"/>
    <n v="282.131"/>
    <n v="45.9"/>
    <n v="0"/>
    <n v="0.151918"/>
    <n v="0.0964624"/>
    <n v="-3.42302"/>
    <n v="5.10206e-05"/>
    <n v="283.1"/>
    <n v="47.4"/>
    <n v="0"/>
    <n v="0.106973"/>
    <n v="0.887883"/>
    <n v="-2.98042"/>
    <n v="3.55151e-05"/>
    <n v="244.609"/>
    <n v="55.5794"/>
    <n v="277.736"/>
    <n v="0"/>
    <n v="14.8341"/>
    <n v="280.583"/>
    <n v="272.618"/>
    <n v="56.9"/>
    <n v="1.55472"/>
    <n v="-1.51736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604"/>
    <n v="22.1523"/>
    <n v="0"/>
    <n v="0.48584"/>
    <n v="0"/>
    <n v="0"/>
    <n v="0"/>
    <n v="0"/>
    <n v="5"/>
    <n v="20.8"/>
    <n v="56.0764"/>
    <n v="12864.8"/>
    <n v="205.396"/>
    <n v="-1.81743"/>
    <n v="-17.413"/>
    <n v="-0.00205296"/>
    <n v="3342.4"/>
    <n v="23.2"/>
    <n v="0"/>
    <n v="23"/>
  </r>
  <r>
    <x v="22"/>
    <n v="102929"/>
    <n v="24134.7"/>
    <n v="3.5"/>
    <n v="12066.6"/>
    <n v="210.164"/>
    <n v="47.9"/>
    <n v="0"/>
    <n v="-0.0573018"/>
    <n v="-1.60298"/>
    <n v="-15.0497"/>
    <n v="2.59326e-05"/>
    <n v="9453.18"/>
    <n v="230.53"/>
    <n v="77.09999999999999"/>
    <n v="4.3"/>
    <n v="-0.07669339999999999"/>
    <n v="0.0500855"/>
    <n v="-16.2224"/>
    <n v="1.84316e-05"/>
    <n v="7437.94"/>
    <n v="248.135"/>
    <n v="14.8"/>
    <n v="0"/>
    <n v="0.0802324"/>
    <n v="-3.50704"/>
    <n v="-17.4445"/>
    <n v="0.000107859"/>
    <n v="5777.73"/>
    <n v="259.913"/>
    <n v="7.4"/>
    <n v="0"/>
    <n v="0.134051"/>
    <n v="1.32298"/>
    <n v="-14.1646"/>
    <n v="9.083460000000001e-05"/>
    <n v="4368.74"/>
    <n v="267.413"/>
    <n v="12.9"/>
    <n v="0"/>
    <n v="0.049334"/>
    <n v="4.62487"/>
    <n v="-12.9515"/>
    <n v="9.232750000000001e-05"/>
    <n v="3146.73"/>
    <n v="274.048"/>
    <n v="25.3"/>
    <n v="0"/>
    <n v="-0.0698984"/>
    <n v="5.54738"/>
    <n v="-11.0894"/>
    <n v="5.38218e-05"/>
    <n v="1574.96"/>
    <n v="277.522"/>
    <n v="16.9"/>
    <n v="0"/>
    <n v="0.0652549"/>
    <n v="1.43326"/>
    <n v="-5.09197"/>
    <n v="7.22659e-05"/>
    <n v="884.885"/>
    <n v="279.819"/>
    <n v="28.8"/>
    <n v="0"/>
    <n v="0.101619"/>
    <n v="0.38502"/>
    <n v="-4.2475"/>
    <n v="7.288349999999999e-05"/>
    <n v="665.822"/>
    <n v="280.755"/>
    <n v="44.6"/>
    <n v="0"/>
    <n v="0.111129"/>
    <n v="-0.133538"/>
    <n v="-4.19272"/>
    <n v="5.60713e-05"/>
    <n v="5"/>
    <n v="451.412"/>
    <n v="282.006"/>
    <n v="50.8"/>
    <n v="0"/>
    <n v="0.0777832"/>
    <n v="0.32824"/>
    <n v="-3.73165"/>
    <n v="3.52234e-05"/>
    <n v="283.81"/>
    <n v="47.5"/>
    <n v="0"/>
    <n v="0.0236841"/>
    <n v="0.86999"/>
    <n v="-3.33442"/>
    <n v="2.78999e-05"/>
    <n v="241.36"/>
    <n v="55.5794"/>
    <n v="290.325"/>
    <n v="0"/>
    <n v="197.225"/>
    <n v="286.275"/>
    <n v="274.006"/>
    <n v="43"/>
    <n v="1.05096"/>
    <n v="-2.64692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19.023"/>
    <n v="0"/>
    <n v="0.427612"/>
    <n v="0"/>
    <n v="0"/>
    <n v="0"/>
    <n v="0"/>
    <n v="4.6"/>
    <n v="5.5"/>
    <n v="64.87690000000001"/>
    <n v="12842.2"/>
    <n v="205.853"/>
    <n v="-3.27611"/>
    <n v="-14.6609"/>
    <n v="-0.00323763"/>
    <n v="3317.44"/>
    <n v="29.6"/>
    <n v="0"/>
    <n v="24"/>
  </r>
  <r>
    <x v="23"/>
    <n v="102710"/>
    <n v="24135.1"/>
    <n v="4.60229"/>
    <n v="12056.9"/>
    <n v="210.558"/>
    <n v="45.6"/>
    <n v="0"/>
    <n v="0.104428"/>
    <n v="-3.71018"/>
    <n v="-12.98"/>
    <n v="9.57194e-05"/>
    <n v="9441.93"/>
    <n v="230.53"/>
    <n v="73.2"/>
    <n v="0.7"/>
    <n v="0.00291602"/>
    <n v="-0.960913"/>
    <n v="-15.5061"/>
    <n v="6.04226e-05"/>
    <n v="7428.48"/>
    <n v="247.902"/>
    <n v="21.8"/>
    <n v="0"/>
    <n v="0.0379043"/>
    <n v="-3.67504"/>
    <n v="-17.1885"/>
    <n v="7.43837e-05"/>
    <n v="5767.26"/>
    <n v="259.975"/>
    <n v="7.5"/>
    <n v="0"/>
    <n v="-0.05971"/>
    <n v="0.262251"/>
    <n v="-13.9552"/>
    <n v="8.94081e-05"/>
    <n v="4357.3"/>
    <n v="268.094"/>
    <n v="14.9"/>
    <n v="0"/>
    <n v="-0.065916"/>
    <n v="2.60116"/>
    <n v="-11.9152"/>
    <n v="0.000106206"/>
    <n v="3133.74"/>
    <n v="273.964"/>
    <n v="29.1"/>
    <n v="0"/>
    <n v="-0.0293008"/>
    <n v="4.86434"/>
    <n v="-12.1656"/>
    <n v="6.38087e-05"/>
    <n v="1561.65"/>
    <n v="277.743"/>
    <n v="30.7"/>
    <n v="0"/>
    <n v="0.125143"/>
    <n v="1.85042"/>
    <n v="-6.86477"/>
    <n v="2.24404e-05"/>
    <n v="871.16"/>
    <n v="279.538"/>
    <n v="56.1"/>
    <n v="0"/>
    <n v="0.07636569999999999"/>
    <n v="0.684277"/>
    <n v="-4.82569"/>
    <n v="2.03691e-05"/>
    <n v="651.713"/>
    <n v="281.541"/>
    <n v="51.3"/>
    <n v="0"/>
    <n v="0.0135605"/>
    <n v="0.555083"/>
    <n v="-4.84345"/>
    <n v="2.53298e-05"/>
    <n v="5"/>
    <n v="436.41"/>
    <n v="283.592"/>
    <n v="46.2"/>
    <n v="0"/>
    <n v="-0.0547732"/>
    <n v="0.39615"/>
    <n v="-4.95425"/>
    <n v="2.34825e-05"/>
    <n v="285.68"/>
    <n v="41.6"/>
    <n v="0"/>
    <n v="-0.113255"/>
    <n v="0.20001"/>
    <n v="-5.00551"/>
    <n v="2.23035e-05"/>
    <n v="225.048"/>
    <n v="55.5794"/>
    <n v="292.66"/>
    <n v="0"/>
    <n v="266.842"/>
    <n v="288.198"/>
    <n v="273.931"/>
    <n v="37.7"/>
    <n v="-0.0210815"/>
    <n v="-4.23829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21600"/>
    <n v="17.6836"/>
    <n v="0"/>
    <n v="0.156799"/>
    <n v="0"/>
    <n v="0"/>
    <n v="0"/>
    <n v="0"/>
    <n v="3.9"/>
    <n v="5.2"/>
    <n v="67.5976"/>
    <n v="12999.8"/>
    <n v="205.505"/>
    <n v="-1.85649"/>
    <n v="-12.3911"/>
    <n v="-0.00532651"/>
    <n v="3307.84"/>
    <n v="27.2"/>
    <n v="0"/>
    <n v="25"/>
  </r>
  <r>
    <x v="24"/>
    <n v="102622"/>
    <n v="24135"/>
    <n v="4.91473"/>
    <n v="12055.8"/>
    <n v="210.666"/>
    <n v="56"/>
    <n v="0"/>
    <n v="0.0479883"/>
    <n v="-1.02017"/>
    <n v="-14.115"/>
    <n v="6.25696e-06"/>
    <n v="9438.09"/>
    <n v="230.8"/>
    <n v="51"/>
    <n v="0"/>
    <n v="0.0150742"/>
    <n v="-1.62782"/>
    <n v="-14.4354"/>
    <n v="5.03633e-05"/>
    <n v="7426.4"/>
    <n v="247.802"/>
    <n v="24"/>
    <n v="0"/>
    <n v="0.162584"/>
    <n v="-3.66415"/>
    <n v="-17.5826"/>
    <n v="1.6319e-05"/>
    <n v="5764.79"/>
    <n v="260.106"/>
    <n v="7"/>
    <n v="0"/>
    <n v="0.0424512"/>
    <n v="-1.30602"/>
    <n v="-13.8615"/>
    <n v="9.04227e-05"/>
    <n v="4354.37"/>
    <n v="268.298"/>
    <n v="13.6"/>
    <n v="0"/>
    <n v="0.07295119999999999"/>
    <n v="1.72398"/>
    <n v="-11.1308"/>
    <n v="8.71186e-05"/>
    <n v="3128.76"/>
    <n v="274.498"/>
    <n v="22.6"/>
    <n v="0"/>
    <n v="0.0678711"/>
    <n v="3.01559"/>
    <n v="-12.1009"/>
    <n v="0.000100525"/>
    <n v="1554.83"/>
    <n v="278.13"/>
    <n v="31.4"/>
    <n v="0"/>
    <n v="0.136904"/>
    <n v="2.55251"/>
    <n v="-8.370979999999999"/>
    <n v="3.09272e-05"/>
    <n v="862.896"/>
    <n v="279.84"/>
    <n v="60.5"/>
    <n v="0"/>
    <n v="0.173261"/>
    <n v="0.747727"/>
    <n v="-6.21654"/>
    <n v="5.42405e-05"/>
    <n v="643.482"/>
    <n v="281.106"/>
    <n v="64.7"/>
    <n v="0"/>
    <n v="0.191203"/>
    <n v="0.196528"/>
    <n v="-5.82438"/>
    <n v="3.87714e-05"/>
    <n v="3"/>
    <n v="428.409"/>
    <n v="283.114"/>
    <n v="58.8"/>
    <n v="0"/>
    <n v="0.114342"/>
    <n v="0.0546729"/>
    <n v="-5.74145"/>
    <n v="2.74985e-05"/>
    <n v="285.132"/>
    <n v="53.1"/>
    <n v="0"/>
    <n v="-0.0362849"/>
    <n v="0.0411572"/>
    <n v="-5.53017"/>
    <n v="2.23083e-05"/>
    <n v="217.252"/>
    <n v="55.5794"/>
    <n v="284.283"/>
    <n v="0"/>
    <n v="50.8264"/>
    <n v="285.772"/>
    <n v="276.763"/>
    <n v="54.2"/>
    <n v="0.139634"/>
    <n v="-3.30931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16.9835"/>
    <n v="0"/>
    <n v="-0.0193359"/>
    <n v="0"/>
    <n v="0"/>
    <n v="0"/>
    <n v="0"/>
    <n v="0"/>
    <n v="1.7"/>
    <n v="67.1177"/>
    <n v="13137.5"/>
    <n v="205.087"/>
    <n v="-0.633521"/>
    <n v="-10.1442"/>
    <n v="-0.00528909"/>
    <n v="3427.2"/>
    <n v="17.6"/>
    <n v="0"/>
    <n v="26"/>
  </r>
  <r>
    <x v="25"/>
    <n v="102597"/>
    <n v="24135"/>
    <n v="2.42"/>
    <n v="12054.7"/>
    <n v="210.604"/>
    <n v="62.4"/>
    <n v="0"/>
    <n v="0.008662110000000001"/>
    <n v="-1.28154"/>
    <n v="-12.6751"/>
    <n v="3.23682e-05"/>
    <n v="9438.719999999999"/>
    <n v="230.521"/>
    <n v="56.9"/>
    <n v="0"/>
    <n v="0.00687891"/>
    <n v="0.982855"/>
    <n v="-14.5622"/>
    <n v="1.59668e-05"/>
    <n v="7428.75"/>
    <n v="247.652"/>
    <n v="24.5"/>
    <n v="0"/>
    <n v="0.115371"/>
    <n v="-1.51696"/>
    <n v="-15.305"/>
    <n v="4.30491e-05"/>
    <n v="5766.35"/>
    <n v="260.496"/>
    <n v="6.6"/>
    <n v="0"/>
    <n v="0.0223848"/>
    <n v="-1.40485"/>
    <n v="-13.6326"/>
    <n v="7.4631e-05"/>
    <n v="4355.31"/>
    <n v="268.397"/>
    <n v="12.5"/>
    <n v="0"/>
    <n v="0.0126191"/>
    <n v="-0.145186"/>
    <n v="-10.2125"/>
    <n v="9.46934e-05"/>
    <n v="3129.07"/>
    <n v="274.578"/>
    <n v="19.7"/>
    <n v="0"/>
    <n v="-0.131982"/>
    <n v="1.20725"/>
    <n v="-10.3177"/>
    <n v="0.000139585"/>
    <n v="1554.78"/>
    <n v="278.57"/>
    <n v="32.4"/>
    <n v="0"/>
    <n v="0.12206"/>
    <n v="2.36979"/>
    <n v="-8.251010000000001"/>
    <n v="6.86339e-05"/>
    <n v="861.086"/>
    <n v="280.682"/>
    <n v="54.2"/>
    <n v="0"/>
    <n v="0.226176"/>
    <n v="0.181968"/>
    <n v="-5.96862"/>
    <n v="7.08392e-05"/>
    <n v="641.251"/>
    <n v="281.412"/>
    <n v="68.3"/>
    <n v="0"/>
    <n v="0.177464"/>
    <n v="-0.85468"/>
    <n v="-5.27679"/>
    <n v="5.03718e-05"/>
    <n v="3"/>
    <n v="425.93"/>
    <n v="283.326"/>
    <n v="63.3"/>
    <n v="0"/>
    <n v="0.021457"/>
    <n v="-0.864514"/>
    <n v="-4.98305"/>
    <n v="3.68143e-05"/>
    <n v="285.086"/>
    <n v="57.5"/>
    <n v="0"/>
    <n v="-0.100543"/>
    <n v="-0.246497"/>
    <n v="-4.44521"/>
    <n v="4.05061e-05"/>
    <n v="214.614"/>
    <n v="55.5794"/>
    <n v="281.295"/>
    <n v="0"/>
    <n v="15.3538"/>
    <n v="283.767"/>
    <n v="277.311"/>
    <n v="64.3"/>
    <n v="0.502202"/>
    <n v="-2.27138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1889"/>
    <n v="17.9214"/>
    <n v="0"/>
    <n v="0.07739260000000001"/>
    <n v="0"/>
    <n v="0"/>
    <n v="0"/>
    <n v="0"/>
    <n v="0.4"/>
    <n v="0.8"/>
    <n v="61.1801"/>
    <n v="12832.9"/>
    <n v="206.029"/>
    <n v="-1.24803"/>
    <n v="-10.5678"/>
    <n v="-0.00408836"/>
    <n v="3451.68"/>
    <n v="16.5"/>
    <n v="0"/>
    <n v="27"/>
  </r>
  <r>
    <x v="26"/>
    <n v="102591"/>
    <n v="24135.1"/>
    <n v="1.80677"/>
    <n v="12049.2"/>
    <n v="210.723"/>
    <n v="65.90000000000001"/>
    <n v="0"/>
    <n v="0.0786973"/>
    <n v="0.754269"/>
    <n v="-10.9483"/>
    <n v="-1.47028e-05"/>
    <n v="9434.51"/>
    <n v="229.918"/>
    <n v="69.09999999999999"/>
    <n v="0"/>
    <n v="-0.0275938"/>
    <n v="1.39705"/>
    <n v="-12.5604"/>
    <n v="4.94894e-05"/>
    <n v="7427.61"/>
    <n v="247.39"/>
    <n v="26.1"/>
    <n v="0"/>
    <n v="-0.18526"/>
    <n v="0.636166"/>
    <n v="-13.1387"/>
    <n v="3.12813e-05"/>
    <n v="5766.91"/>
    <n v="260.776"/>
    <n v="8.199999999999999"/>
    <n v="0"/>
    <n v="-0.0113047"/>
    <n v="-0.351384"/>
    <n v="-12.2419"/>
    <n v="5.81926e-05"/>
    <n v="4353.47"/>
    <n v="268.629"/>
    <n v="11.1"/>
    <n v="0"/>
    <n v="0.0323965"/>
    <n v="0.834246"/>
    <n v="-8.687049999999999"/>
    <n v="8.86849e-05"/>
    <n v="3127.75"/>
    <n v="274.218"/>
    <n v="20.4"/>
    <n v="0"/>
    <n v="-0.0395859"/>
    <n v="0.725046"/>
    <n v="-8.24994"/>
    <n v="0.000165792"/>
    <n v="1553.81"/>
    <n v="278.547"/>
    <n v="28.8"/>
    <n v="0"/>
    <n v="0.00301758"/>
    <n v="2.39618"/>
    <n v="-7.318"/>
    <n v="7.892499999999999e-05"/>
    <n v="860.369"/>
    <n v="280.471"/>
    <n v="58.8"/>
    <n v="0"/>
    <n v="0.119884"/>
    <n v="0.122217"/>
    <n v="-4.37479"/>
    <n v="6.80035e-05"/>
    <n v="640.554"/>
    <n v="281.427"/>
    <n v="71.59999999999999"/>
    <n v="0"/>
    <n v="0.0879731"/>
    <n v="-0.878823"/>
    <n v="-3.61393"/>
    <n v="5.11565e-05"/>
    <n v="2"/>
    <n v="425.167"/>
    <n v="283.351"/>
    <n v="66.09999999999999"/>
    <n v="0"/>
    <n v="-0.01027"/>
    <n v="-0.805391"/>
    <n v="-3.24712"/>
    <n v="3.62709e-05"/>
    <n v="284.847"/>
    <n v="60.9"/>
    <n v="0"/>
    <n v="-0.06627"/>
    <n v="0.103379"/>
    <n v="-2.68545"/>
    <n v="4.24823e-05"/>
    <n v="213.878"/>
    <n v="55.5794"/>
    <n v="280.1"/>
    <n v="0"/>
    <n v="6.27321"/>
    <n v="282.968"/>
    <n v="277.725"/>
    <n v="69.8"/>
    <n v="1.10575"/>
    <n v="-1.3507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18.1051"/>
    <n v="0"/>
    <n v="-0.0804443"/>
    <n v="0"/>
    <n v="0"/>
    <n v="0"/>
    <n v="0"/>
    <n v="0"/>
    <n v="0.8"/>
    <n v="53.1076"/>
    <n v="13097.5"/>
    <n v="205.894"/>
    <n v="2.34614"/>
    <n v="-9.44088"/>
    <n v="-0.00111263"/>
    <n v="3382.24"/>
    <n v="17.8"/>
    <n v="0"/>
    <n v="28"/>
  </r>
  <r>
    <x v="27"/>
    <n v="102564"/>
    <n v="24134.7"/>
    <n v="1.6062"/>
    <n v="12037.5"/>
    <n v="210.829"/>
    <n v="57.3"/>
    <n v="0"/>
    <n v="0.0346123"/>
    <n v="2.57178"/>
    <n v="-9.65621"/>
    <n v="1.59672e-05"/>
    <n v="9423.870000000001"/>
    <n v="229.772"/>
    <n v="57.9"/>
    <n v="0"/>
    <n v="0.0521484"/>
    <n v="3.1556"/>
    <n v="-10.8501"/>
    <n v="4.88474e-05"/>
    <n v="7419.03"/>
    <n v="247.125"/>
    <n v="24.5"/>
    <n v="0"/>
    <n v="-0.0412559"/>
    <n v="3.50298"/>
    <n v="-11.0479"/>
    <n v="3.58811e-05"/>
    <n v="5760.75"/>
    <n v="260.457"/>
    <n v="9.4"/>
    <n v="0"/>
    <n v="-0.0113242"/>
    <n v="-0.117507"/>
    <n v="-10.1389"/>
    <n v="4.22069e-05"/>
    <n v="4349.03"/>
    <n v="268.168"/>
    <n v="12.2"/>
    <n v="0"/>
    <n v="0.0372813"/>
    <n v="2.20139"/>
    <n v="-8.514189999999999"/>
    <n v="9.585129999999999e-05"/>
    <n v="3124.24"/>
    <n v="274.324"/>
    <n v="22.7"/>
    <n v="0"/>
    <n v="0.030668"/>
    <n v="1.00348"/>
    <n v="-8.22245"/>
    <n v="0.000105098"/>
    <n v="1551.46"/>
    <n v="278.626"/>
    <n v="25.7"/>
    <n v="0"/>
    <n v="-0.06575590000000001"/>
    <n v="2.27383"/>
    <n v="-6.54373"/>
    <n v="8.06973e-05"/>
    <n v="857.669"/>
    <n v="280.923"/>
    <n v="48.9"/>
    <n v="0"/>
    <n v="-0.008995120000000001"/>
    <n v="0.5882230000000001"/>
    <n v="-3.39962"/>
    <n v="7.09608e-05"/>
    <n v="637.599"/>
    <n v="281.638"/>
    <n v="67.2"/>
    <n v="0"/>
    <n v="0.0581577"/>
    <n v="-0.333647"/>
    <n v="-2.5701"/>
    <n v="5.95377e-05"/>
    <n v="3"/>
    <n v="422.217"/>
    <n v="283.236"/>
    <n v="66.8"/>
    <n v="0"/>
    <n v="0.0791616"/>
    <n v="-0.243083"/>
    <n v="-2.06614"/>
    <n v="3.94121e-05"/>
    <n v="284.317"/>
    <n v="62.8"/>
    <n v="0"/>
    <n v="0.0707009"/>
    <n v="0.792666"/>
    <n v="-1.51006"/>
    <n v="3.53621e-05"/>
    <n v="211.137"/>
    <n v="55.5794"/>
    <n v="279.214"/>
    <n v="0"/>
    <n v="3.74173"/>
    <n v="282.118"/>
    <n v="277.621"/>
    <n v="73.40000000000001"/>
    <n v="1.46432"/>
    <n v="-0.680513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18.4022"/>
    <n v="0"/>
    <n v="-0.238037"/>
    <n v="0"/>
    <n v="0"/>
    <n v="0"/>
    <n v="0"/>
    <n v="0"/>
    <n v="0.4"/>
    <n v="54.3809"/>
    <n v="13022.6"/>
    <n v="206"/>
    <n v="3.37461"/>
    <n v="-7.05235"/>
    <n v="-0.00299805"/>
    <n v="3380.64"/>
    <n v="19.5"/>
    <n v="0"/>
    <n v="29"/>
  </r>
  <r>
    <x v="28"/>
    <n v="102509"/>
    <n v="24134.9"/>
    <n v="1.21582"/>
    <n v="12027.8"/>
    <n v="210.836"/>
    <n v="50.6"/>
    <n v="0"/>
    <n v="0.0149277"/>
    <n v="3.25752"/>
    <n v="-7.1822"/>
    <n v="1.9105e-05"/>
    <n v="9415.5"/>
    <n v="229.776"/>
    <n v="44.4"/>
    <n v="0"/>
    <n v="0.08902930000000001"/>
    <n v="4.5974"/>
    <n v="-8.838010000000001"/>
    <n v="1.51591e-05"/>
    <n v="7411.49"/>
    <n v="246.861"/>
    <n v="25.9"/>
    <n v="0"/>
    <n v="-0.0537695"/>
    <n v="5.65243"/>
    <n v="-8.679790000000001"/>
    <n v="1.74984e-05"/>
    <n v="5755.96"/>
    <n v="259.928"/>
    <n v="9.9"/>
    <n v="0"/>
    <n v="-0.188254"/>
    <n v="2.0732"/>
    <n v="-7.58352"/>
    <n v="5.34687e-05"/>
    <n v="4345.29"/>
    <n v="268.355"/>
    <n v="11.2"/>
    <n v="0"/>
    <n v="0.0863125"/>
    <n v="2.01075"/>
    <n v="-9.40729"/>
    <n v="0.000104614"/>
    <n v="3119.33"/>
    <n v="274.385"/>
    <n v="27.2"/>
    <n v="0"/>
    <n v="0.149021"/>
    <n v="1.04228"/>
    <n v="-7.49031"/>
    <n v="4.82397e-05"/>
    <n v="1547.6"/>
    <n v="278.733"/>
    <n v="25.3"/>
    <n v="0"/>
    <n v="0.0628223"/>
    <n v="2.8749"/>
    <n v="-5.52381"/>
    <n v="4.83383e-05"/>
    <n v="853.54"/>
    <n v="281.175"/>
    <n v="42.1"/>
    <n v="0"/>
    <n v="0.130051"/>
    <n v="1.17627"/>
    <n v="-2.09823"/>
    <n v="6.48658e-05"/>
    <n v="633.2619999999999"/>
    <n v="281.981"/>
    <n v="58.1"/>
    <n v="0"/>
    <n v="0.191064"/>
    <n v="0.313701"/>
    <n v="-1.15492"/>
    <n v="6.48998e-05"/>
    <n v="4"/>
    <n v="417.784"/>
    <n v="283.276"/>
    <n v="64.40000000000001"/>
    <n v="0"/>
    <n v="0.232883"/>
    <n v="0.129353"/>
    <n v="-0.590139"/>
    <n v="4.92111e-05"/>
    <n v="284.354"/>
    <n v="62.6"/>
    <n v="0"/>
    <n v="0.184974"/>
    <n v="0.828743"/>
    <n v="-0.212488"/>
    <n v="3.98922e-05"/>
    <n v="206.714"/>
    <n v="55.5794"/>
    <n v="278.349"/>
    <n v="0"/>
    <n v="0.5313059999999999"/>
    <n v="281.689"/>
    <n v="277.586"/>
    <n v="75.40000000000001"/>
    <n v="1.21411"/>
    <n v="0.0289966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17.7697"/>
    <n v="0"/>
    <n v="0.291992"/>
    <n v="0"/>
    <n v="0"/>
    <n v="0"/>
    <n v="0"/>
    <n v="0"/>
    <n v="0"/>
    <n v="60.4244"/>
    <n v="12962.2"/>
    <n v="205.741"/>
    <n v="6.2219"/>
    <n v="-4.94189"/>
    <n v="-0.0004142"/>
    <n v="3415.04"/>
    <n v="24.2"/>
    <n v="0"/>
    <n v="30"/>
  </r>
  <r>
    <x v="29"/>
    <n v="102477"/>
    <n v="24134.8"/>
    <n v="1.13135"/>
    <n v="12022.5"/>
    <n v="210.568"/>
    <n v="49.8"/>
    <n v="0"/>
    <n v="-0.00697852"/>
    <n v="5.54744"/>
    <n v="-2.99311"/>
    <n v="1.01066e-05"/>
    <n v="9411.540000000001"/>
    <n v="229.689"/>
    <n v="56.9"/>
    <n v="0"/>
    <n v="-0.0001875"/>
    <n v="6.65681"/>
    <n v="-5.9286"/>
    <n v="5.2269e-05"/>
    <n v="7409"/>
    <n v="246.369"/>
    <n v="29.4"/>
    <n v="0"/>
    <n v="0.0222266"/>
    <n v="7.03569"/>
    <n v="-5.51595"/>
    <n v="3.97067e-05"/>
    <n v="5757.37"/>
    <n v="259.395"/>
    <n v="11"/>
    <n v="0"/>
    <n v="-0.0412031"/>
    <n v="4.09568"/>
    <n v="-7.07853"/>
    <n v="6.48354e-05"/>
    <n v="4348.02"/>
    <n v="268.267"/>
    <n v="21.7"/>
    <n v="0"/>
    <n v="0.0214707"/>
    <n v="2.05652"/>
    <n v="-8.92848"/>
    <n v="4.28817e-05"/>
    <n v="3121.53"/>
    <n v="274.515"/>
    <n v="27"/>
    <n v="0"/>
    <n v="0.0648125"/>
    <n v="1.86873"/>
    <n v="-6.91163"/>
    <n v="3.33057e-05"/>
    <n v="1547.74"/>
    <n v="278.14"/>
    <n v="77.8"/>
    <n v="0"/>
    <n v="0.00407324"/>
    <n v="3.38544"/>
    <n v="-5.42636"/>
    <n v="0.000124126"/>
    <n v="852.177"/>
    <n v="281.873"/>
    <n v="47"/>
    <n v="0"/>
    <n v="0.0148574"/>
    <n v="1.82004"/>
    <n v="-1.78477"/>
    <n v="9.0176e-05"/>
    <n v="631.374"/>
    <n v="282.717"/>
    <n v="44.8"/>
    <n v="0"/>
    <n v="0.0443877"/>
    <n v="0.907085"/>
    <n v="-0.256267"/>
    <n v="7.13734e-05"/>
    <n v="5"/>
    <n v="415.527"/>
    <n v="283.751"/>
    <n v="52.1"/>
    <n v="0"/>
    <n v="0.107182"/>
    <n v="0.348123"/>
    <n v="0.558003"/>
    <n v="5.85487e-05"/>
    <n v="284.545"/>
    <n v="57.8"/>
    <n v="0"/>
    <n v="0.120043"/>
    <n v="0.35155"/>
    <n v="0.956816"/>
    <n v="4.28745e-05"/>
    <n v="204.291"/>
    <n v="55.5794"/>
    <n v="278.466"/>
    <n v="0"/>
    <n v="1.83458"/>
    <n v="281.667"/>
    <n v="277.184"/>
    <n v="73.59999999999999"/>
    <n v="0.576101"/>
    <n v="0.971665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598"/>
    <n v="17.2618"/>
    <n v="0"/>
    <n v="0.120972"/>
    <n v="0"/>
    <n v="0"/>
    <n v="0"/>
    <n v="0"/>
    <n v="5"/>
    <n v="0.8"/>
    <n v="65.959"/>
    <n v="12849.8"/>
    <n v="206.125"/>
    <n v="8.2279"/>
    <n v="-3.99055"/>
    <n v="0.00455376"/>
    <n v="3452.96"/>
    <n v="23.6"/>
    <n v="0"/>
    <n v="31"/>
  </r>
  <r>
    <x v="30"/>
    <n v="102516"/>
    <n v="24135"/>
    <n v="1.10041"/>
    <n v="12019.4"/>
    <n v="210.171"/>
    <n v="56.1"/>
    <n v="0"/>
    <n v="0.0327715"/>
    <n v="9.102220000000001"/>
    <n v="-0.658783"/>
    <n v="8.75812e-05"/>
    <n v="9411.139999999999"/>
    <n v="229.541"/>
    <n v="47.6"/>
    <n v="0"/>
    <n v="-0.0672891"/>
    <n v="8.378119999999999"/>
    <n v="-2.35053"/>
    <n v="3.76782e-05"/>
    <n v="7408.65"/>
    <n v="245.891"/>
    <n v="27.9"/>
    <n v="0"/>
    <n v="-0.0740273"/>
    <n v="8.832509999999999"/>
    <n v="-2.66622"/>
    <n v="8.423670000000001e-05"/>
    <n v="5760.47"/>
    <n v="258.718"/>
    <n v="23.8"/>
    <n v="0"/>
    <n v="0.07674019999999999"/>
    <n v="5.39313"/>
    <n v="-5.42994"/>
    <n v="4.98169e-05"/>
    <n v="4354"/>
    <n v="267.87"/>
    <n v="20.5"/>
    <n v="0"/>
    <n v="-0.0296074"/>
    <n v="3.13806"/>
    <n v="-6.50182"/>
    <n v="4.65997e-05"/>
    <n v="3129.5"/>
    <n v="274.387"/>
    <n v="11.8"/>
    <n v="0"/>
    <n v="-0.0154492"/>
    <n v="2.34882"/>
    <n v="-6.96123"/>
    <n v="4.23011e-05"/>
    <n v="1554.56"/>
    <n v="278.575"/>
    <n v="83.90000000000001"/>
    <n v="0"/>
    <n v="-0.00358203"/>
    <n v="4.19809"/>
    <n v="-6.34366"/>
    <n v="3.56761e-05"/>
    <n v="857.717"/>
    <n v="282.14"/>
    <n v="63"/>
    <n v="0"/>
    <n v="0.0722295"/>
    <n v="1.96947"/>
    <n v="-1.45223"/>
    <n v="3.18613e-05"/>
    <n v="636.595"/>
    <n v="282.93"/>
    <n v="53"/>
    <n v="0"/>
    <n v="0.0981065"/>
    <n v="1.08222"/>
    <n v="0.0941553"/>
    <n v="5.77902e-05"/>
    <n v="5"/>
    <n v="420.571"/>
    <n v="283.805"/>
    <n v="53.1"/>
    <n v="0"/>
    <n v="0.126836"/>
    <n v="0.453975"/>
    <n v="0.972319"/>
    <n v="5.34725e-05"/>
    <n v="285.68"/>
    <n v="49.4"/>
    <n v="0"/>
    <n v="0.0806668"/>
    <n v="0.181631"/>
    <n v="1.15459"/>
    <n v="5.19468e-05"/>
    <n v="209.063"/>
    <n v="55.5794"/>
    <n v="292.308"/>
    <n v="0"/>
    <n v="166.265"/>
    <n v="287.447"/>
    <n v="275.938"/>
    <n v="45.7"/>
    <n v="0.109917"/>
    <n v="1.20513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15.2354"/>
    <n v="0"/>
    <n v="-0.179199"/>
    <n v="0"/>
    <n v="0"/>
    <n v="0"/>
    <n v="0"/>
    <n v="0"/>
    <n v="1.7"/>
    <n v="71.1854"/>
    <n v="12729.5"/>
    <n v="206.727"/>
    <n v="9.34343"/>
    <n v="-1.5886"/>
    <n v="0.00209821"/>
    <n v="3393.28"/>
    <n v="12.2"/>
    <n v="0"/>
    <n v="32"/>
  </r>
  <r>
    <x v="31"/>
    <n v="102331"/>
    <n v="24134.9"/>
    <n v="1.61241"/>
    <n v="12001"/>
    <n v="210.22"/>
    <n v="43.1"/>
    <n v="0"/>
    <n v="0.0118828"/>
    <n v="12.0544"/>
    <n v="1.16732"/>
    <n v="8.354720000000001e-05"/>
    <n v="9393.950000000001"/>
    <n v="230.05"/>
    <n v="12.6"/>
    <n v="0"/>
    <n v="0.0489326"/>
    <n v="11.1436"/>
    <n v="-0.343054"/>
    <n v="7.7562e-05"/>
    <n v="7392.28"/>
    <n v="245.367"/>
    <n v="22.4"/>
    <n v="0"/>
    <n v="0.08437890000000001"/>
    <n v="11.0259"/>
    <n v="-1.40958"/>
    <n v="0.000157953"/>
    <n v="5748.96"/>
    <n v="257.947"/>
    <n v="28.3"/>
    <n v="0"/>
    <n v="0.0666074"/>
    <n v="8.56141"/>
    <n v="-4.59506"/>
    <n v="5.76644e-05"/>
    <n v="4344.33"/>
    <n v="267.551"/>
    <n v="18.3"/>
    <n v="0"/>
    <n v="0.0725957"/>
    <n v="5.14125"/>
    <n v="-4.77418"/>
    <n v="6.839279999999999e-05"/>
    <n v="3122.82"/>
    <n v="273.451"/>
    <n v="29.6"/>
    <n v="0"/>
    <n v="0.0619043"/>
    <n v="1.01487"/>
    <n v="-9.143929999999999"/>
    <n v="8.078170000000001e-05"/>
    <n v="1544.71"/>
    <n v="279.09"/>
    <n v="86.7"/>
    <n v="0"/>
    <n v="0.0516953"/>
    <n v="4.68184"/>
    <n v="-6.33047"/>
    <n v="3.61793e-05"/>
    <n v="847.465"/>
    <n v="281.855"/>
    <n v="63.9"/>
    <n v="0"/>
    <n v="-0.125543"/>
    <n v="1.72674"/>
    <n v="0.518777"/>
    <n v="4.45505e-05"/>
    <n v="626.042"/>
    <n v="283.885"/>
    <n v="56.9"/>
    <n v="0"/>
    <n v="-0.262231"/>
    <n v="1.39274"/>
    <n v="0.8727"/>
    <n v="4.9871e-05"/>
    <n v="4"/>
    <n v="408.798"/>
    <n v="285.986"/>
    <n v="50.8"/>
    <n v="0"/>
    <n v="-0.302543"/>
    <n v="1.26945"/>
    <n v="0.890925"/>
    <n v="5.67062e-05"/>
    <n v="288.095"/>
    <n v="45.4"/>
    <n v="0"/>
    <n v="-0.177576"/>
    <n v="1.14931"/>
    <n v="0.82585"/>
    <n v="6.51613e-05"/>
    <n v="195.481"/>
    <n v="55.5794"/>
    <n v="295.401"/>
    <n v="0"/>
    <n v="219.505"/>
    <n v="289.827"/>
    <n v="276.952"/>
    <n v="42"/>
    <n v="1.0518"/>
    <n v="0.776387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21600"/>
    <n v="11.935"/>
    <n v="0"/>
    <n v="0.470947"/>
    <n v="0"/>
    <n v="0"/>
    <n v="0"/>
    <n v="0"/>
    <n v="0"/>
    <n v="0.8"/>
    <n v="70.5294"/>
    <n v="12429.5"/>
    <n v="208.677"/>
    <n v="10.7449"/>
    <n v="0.743811"/>
    <n v="-0.00315164"/>
    <n v="3179.84"/>
    <n v="29.1"/>
    <n v="0"/>
    <n v="33"/>
  </r>
  <r>
    <x v="32"/>
    <n v="102317"/>
    <n v="24134.8"/>
    <n v="0.613971"/>
    <n v="11991.4"/>
    <n v="211.362"/>
    <n v="30.9"/>
    <n v="0"/>
    <n v="-0.0284277"/>
    <n v="11.5204"/>
    <n v="-2.15274"/>
    <n v="0.000126811"/>
    <n v="9386.5"/>
    <n v="229.186"/>
    <n v="25.3"/>
    <n v="0"/>
    <n v="0.179268"/>
    <n v="10.6842"/>
    <n v="-4.36283"/>
    <n v="0.000122755"/>
    <n v="7389.77"/>
    <n v="244.941"/>
    <n v="28.2"/>
    <n v="0"/>
    <n v="0.107355"/>
    <n v="7.81949"/>
    <n v="-8.2074"/>
    <n v="8.91583e-05"/>
    <n v="5745.87"/>
    <n v="258.303"/>
    <n v="23.3"/>
    <n v="0"/>
    <n v="-0.0102461"/>
    <n v="8.670489999999999"/>
    <n v="-5.50212"/>
    <n v="6.242879999999999e-05"/>
    <n v="4342.68"/>
    <n v="266.724"/>
    <n v="27.5"/>
    <n v="0"/>
    <n v="-0.0112715"/>
    <n v="6.78948"/>
    <n v="-6.03264"/>
    <n v="6.68566e-05"/>
    <n v="3123.75"/>
    <n v="272.954"/>
    <n v="69"/>
    <n v="0"/>
    <n v="0.211287"/>
    <n v="1.1107"/>
    <n v="-10.3499"/>
    <n v="1.70691e-05"/>
    <n v="1544.73"/>
    <n v="279.879"/>
    <n v="70.8"/>
    <n v="0"/>
    <n v="-0.00130371"/>
    <n v="3.20186"/>
    <n v="-6.40144"/>
    <n v="5.83812e-05"/>
    <n v="846.264"/>
    <n v="282.338"/>
    <n v="69.3"/>
    <n v="0"/>
    <n v="-0.0618662"/>
    <n v="1.51243"/>
    <n v="-0.255181"/>
    <n v="7.106899999999999e-05"/>
    <n v="624.556"/>
    <n v="283.979"/>
    <n v="63.8"/>
    <n v="0"/>
    <n v="-0.358888"/>
    <n v="0.984565"/>
    <n v="0.20614"/>
    <n v="4.31559e-05"/>
    <n v="4"/>
    <n v="407.219"/>
    <n v="285.811"/>
    <n v="59"/>
    <n v="0"/>
    <n v="-0.545847"/>
    <n v="0.922808"/>
    <n v="0.229895"/>
    <n v="7.20226e-05"/>
    <n v="287.631"/>
    <n v="54.8"/>
    <n v="0"/>
    <n v="-0.324473"/>
    <n v="0.714153"/>
    <n v="0.354915"/>
    <n v="0.000143236"/>
    <n v="194.019"/>
    <n v="55.5794"/>
    <n v="286.032"/>
    <n v="0"/>
    <n v="21.0514"/>
    <n v="287.733"/>
    <n v="279.593"/>
    <n v="57.9"/>
    <n v="0.373364"/>
    <n v="0.285647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11.2557"/>
    <n v="0"/>
    <n v="-0.484863"/>
    <n v="0"/>
    <n v="0"/>
    <n v="0"/>
    <n v="0"/>
    <n v="0"/>
    <n v="0"/>
    <n v="58.2388"/>
    <n v="12497.8"/>
    <n v="209.633"/>
    <n v="11.4675"/>
    <n v="-3.40975"/>
    <n v="9.171299999999999e-05"/>
    <n v="3090.08"/>
    <n v="69.59999999999999"/>
    <n v="0"/>
    <n v="34"/>
  </r>
  <r>
    <x v="33"/>
    <n v="102397"/>
    <n v="24135"/>
    <n v="1.80404"/>
    <n v="11986.5"/>
    <n v="210.239"/>
    <n v="92.59999999999999"/>
    <n v="11.8"/>
    <n v="0.10816"/>
    <n v="12.7237"/>
    <n v="-3.35144"/>
    <n v="5.60698e-05"/>
    <n v="9391.26"/>
    <n v="229.007"/>
    <n v="67.90000000000001"/>
    <n v="0"/>
    <n v="-0.168758"/>
    <n v="7.44499"/>
    <n v="-8.94594"/>
    <n v="0.000111291"/>
    <n v="7393.46"/>
    <n v="245.502"/>
    <n v="71.2"/>
    <n v="0"/>
    <n v="0.09534570000000001"/>
    <n v="8.697559999999999"/>
    <n v="-6.44075"/>
    <n v="0.000141751"/>
    <n v="5749.23"/>
    <n v="258.263"/>
    <n v="10.7"/>
    <n v="0"/>
    <n v="0.091125"/>
    <n v="9.882630000000001"/>
    <n v="-5.88028"/>
    <n v="7.54437e-05"/>
    <n v="4345.12"/>
    <n v="267.065"/>
    <n v="20.8"/>
    <n v="0"/>
    <n v="-0.0451719"/>
    <n v="6.4802"/>
    <n v="-5.86573"/>
    <n v="7.65442e-05"/>
    <n v="3128.47"/>
    <n v="271.736"/>
    <n v="86.40000000000001"/>
    <n v="5"/>
    <n v="0.258645"/>
    <n v="1.85962"/>
    <n v="-9.9526"/>
    <n v="2.01301e-05"/>
    <n v="1552.71"/>
    <n v="280.691"/>
    <n v="57.7"/>
    <n v="0"/>
    <n v="0.077041"/>
    <n v="2.70965"/>
    <n v="-6.93945"/>
    <n v="8.44268e-05"/>
    <n v="852.143"/>
    <n v="283.73"/>
    <n v="72.59999999999999"/>
    <n v="0"/>
    <n v="0.18366"/>
    <n v="2.79625"/>
    <n v="-3.44848"/>
    <n v="6.17318e-05"/>
    <n v="629.479"/>
    <n v="284.572"/>
    <n v="64.90000000000001"/>
    <n v="0"/>
    <n v="0.13776"/>
    <n v="2.20939"/>
    <n v="-1.15882"/>
    <n v="8.57318e-05"/>
    <n v="4"/>
    <n v="412.066"/>
    <n v="285.473"/>
    <n v="61.4"/>
    <n v="0"/>
    <n v="0.100721"/>
    <n v="1.68262"/>
    <n v="0.391865"/>
    <n v="9.173179999999999e-05"/>
    <n v="286.479"/>
    <n v="59.9"/>
    <n v="0"/>
    <n v="0.0887207"/>
    <n v="1.5185"/>
    <n v="1.12894"/>
    <n v="9.07318e-05"/>
    <n v="199.383"/>
    <n v="55.5794"/>
    <n v="283"/>
    <n v="0"/>
    <n v="12.0387"/>
    <n v="285.261"/>
    <n v="279.357"/>
    <n v="67.09999999999999"/>
    <n v="1.29359"/>
    <n v="1.20118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1862"/>
    <n v="12.7669"/>
    <n v="0"/>
    <n v="-0.420349"/>
    <n v="5"/>
    <n v="1.7"/>
    <n v="5"/>
    <n v="0"/>
    <n v="28.8"/>
    <n v="1.4"/>
    <n v="48.8153"/>
    <n v="12394.6"/>
    <n v="209.051"/>
    <n v="14.2339"/>
    <n v="-2.27224"/>
    <n v="0.00244006"/>
    <n v="2920.16"/>
    <n v="82"/>
    <n v="0"/>
    <n v="35"/>
  </r>
  <r>
    <x v="34"/>
    <n v="102408"/>
    <n v="24134.9"/>
    <n v="1.31345"/>
    <n v="11984.2"/>
    <n v="211.216"/>
    <n v="62.4"/>
    <n v="0"/>
    <n v="-0.0175527"/>
    <n v="13.7399"/>
    <n v="-4.78112"/>
    <n v="9.73508e-05"/>
    <n v="9389.99"/>
    <n v="228.676"/>
    <n v="88.40000000000001"/>
    <n v="5"/>
    <n v="0.0663613"/>
    <n v="9.07973"/>
    <n v="-5.85813"/>
    <n v="7.15724e-05"/>
    <n v="7395.52"/>
    <n v="245.09"/>
    <n v="85.2"/>
    <n v="4"/>
    <n v="0.0409277"/>
    <n v="6.52297"/>
    <n v="-5.61581"/>
    <n v="0.000117727"/>
    <n v="5750.73"/>
    <n v="257.933"/>
    <n v="70.3"/>
    <n v="0"/>
    <n v="-0.0553359"/>
    <n v="4.15065"/>
    <n v="-6.10799"/>
    <n v="3.18958e-05"/>
    <n v="4348.41"/>
    <n v="266.375"/>
    <n v="62.9"/>
    <n v="0"/>
    <n v="0.100451"/>
    <n v="7.06386"/>
    <n v="-7.09427"/>
    <n v="5.22751e-05"/>
    <n v="3131.55"/>
    <n v="272.159"/>
    <n v="80.90000000000001"/>
    <n v="5"/>
    <n v="0.103717"/>
    <n v="3.55113"/>
    <n v="-8.619160000000001"/>
    <n v="2.06859e-05"/>
    <n v="1554.02"/>
    <n v="281.226"/>
    <n v="49.2"/>
    <n v="0"/>
    <n v="0.0264473"/>
    <n v="1.46454"/>
    <n v="-5.44841"/>
    <n v="7.51479e-05"/>
    <n v="853.095"/>
    <n v="283.574"/>
    <n v="76.09999999999999"/>
    <n v="0"/>
    <n v="-0.0715244"/>
    <n v="2.80523"/>
    <n v="-3.81149"/>
    <n v="7.23159e-05"/>
    <n v="630.485"/>
    <n v="284.534"/>
    <n v="70.40000000000001"/>
    <n v="0"/>
    <n v="-0.0720625"/>
    <n v="2.62157"/>
    <n v="-2.04346"/>
    <n v="6.05046e-05"/>
    <n v="4"/>
    <n v="412.989"/>
    <n v="285.515"/>
    <n v="66.09999999999999"/>
    <n v="0"/>
    <n v="-0.0125474"/>
    <n v="2.48896"/>
    <n v="-0.806401"/>
    <n v="4.7462e-05"/>
    <n v="286.428"/>
    <n v="62.9"/>
    <n v="0"/>
    <n v="0.0564526"/>
    <n v="2.0237"/>
    <n v="-0.0187842"/>
    <n v="3.82703e-05"/>
    <n v="200.249"/>
    <n v="55.5794"/>
    <n v="282.22"/>
    <n v="0"/>
    <n v="5.82759"/>
    <n v="284.746"/>
    <n v="279.69"/>
    <n v="71.09999999999999"/>
    <n v="1.27266"/>
    <n v="0.316553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12.3408"/>
    <n v="0"/>
    <n v="-0.0640869"/>
    <n v="5"/>
    <n v="5"/>
    <n v="5"/>
    <n v="0.3"/>
    <n v="6.4"/>
    <n v="24.8"/>
    <n v="58.9946"/>
    <n v="12586.5"/>
    <n v="209.23"/>
    <n v="14.8848"/>
    <n v="-2.9579"/>
    <n v="0.00058918"/>
    <n v="2981.28"/>
    <n v="78"/>
    <n v="0"/>
    <n v="36"/>
  </r>
  <r>
    <x v="35"/>
    <n v="102343"/>
    <n v="24135.1"/>
    <n v="0.445807"/>
    <n v="11971.6"/>
    <n v="210.268"/>
    <n v="69.09999999999999"/>
    <n v="0.1"/>
    <n v="-0.0280645"/>
    <n v="12.4558"/>
    <n v="-4.44999"/>
    <n v="7.357450000000001e-05"/>
    <n v="9380.65"/>
    <n v="228.807"/>
    <n v="66.7"/>
    <n v="0"/>
    <n v="0.0596856"/>
    <n v="10.5098"/>
    <n v="-5.75902"/>
    <n v="7.84084e-05"/>
    <n v="7386.43"/>
    <n v="244.984"/>
    <n v="71"/>
    <n v="0"/>
    <n v="0.0253809"/>
    <n v="4.51541"/>
    <n v="-4.48463"/>
    <n v="0.000140647"/>
    <n v="5742.41"/>
    <n v="257.88"/>
    <n v="67.59999999999999"/>
    <n v="0"/>
    <n v="-0.0233984"/>
    <n v="6.31094"/>
    <n v="-3.73754"/>
    <n v="1.53193e-05"/>
    <n v="4340.95"/>
    <n v="266.105"/>
    <n v="67.7"/>
    <n v="0"/>
    <n v="0.0493027"/>
    <n v="7.54667"/>
    <n v="-6.99951"/>
    <n v="6.41018e-05"/>
    <n v="3126.78"/>
    <n v="271.987"/>
    <n v="76.59999999999999"/>
    <n v="3.2"/>
    <n v="0.0450996"/>
    <n v="6.70515"/>
    <n v="-6.61466"/>
    <n v="-1.20621e-05"/>
    <n v="1548.43"/>
    <n v="281.609"/>
    <n v="45.4"/>
    <n v="0"/>
    <n v="0.111984"/>
    <n v="1.78015"/>
    <n v="-4.04533"/>
    <n v="4.59073e-05"/>
    <n v="847.367"/>
    <n v="283.344"/>
    <n v="79.2"/>
    <n v="0"/>
    <n v="0.00575684"/>
    <n v="2.90176"/>
    <n v="-3.82398"/>
    <n v="8.16761e-05"/>
    <n v="624.915"/>
    <n v="284.315"/>
    <n v="75.09999999999999"/>
    <n v="0"/>
    <n v="-0.00739893"/>
    <n v="2.46326"/>
    <n v="-2.35035"/>
    <n v="7.29922e-05"/>
    <n v="2"/>
    <n v="407.492"/>
    <n v="285.348"/>
    <n v="74.2"/>
    <n v="0"/>
    <n v="0.0305635"/>
    <n v="1.75742"/>
    <n v="-1.24261"/>
    <n v="6.08976e-05"/>
    <n v="286.184"/>
    <n v="69.5"/>
    <n v="0"/>
    <n v="0.0587773"/>
    <n v="0.817356"/>
    <n v="-0.616792"/>
    <n v="5.73088e-05"/>
    <n v="194.789"/>
    <n v="55.5794"/>
    <n v="281.441"/>
    <n v="0"/>
    <n v="0.814785"/>
    <n v="284.057"/>
    <n v="280.544"/>
    <n v="78.90000000000001"/>
    <n v="0.199272"/>
    <n v="-0.258215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11.7178"/>
    <n v="0"/>
    <n v="-0.297974"/>
    <n v="5"/>
    <n v="5"/>
    <n v="5"/>
    <n v="3.4"/>
    <n v="5"/>
    <n v="16.8"/>
    <n v="65.8374"/>
    <n v="12442.8"/>
    <n v="208.661"/>
    <n v="12.6888"/>
    <n v="-2.43575"/>
    <n v="0.00565239"/>
    <n v="2964"/>
    <n v="72.8"/>
    <n v="0"/>
    <n v="37"/>
  </r>
  <r>
    <x v="36"/>
    <n v="102339"/>
    <n v="24135.3"/>
    <n v="0.402446"/>
    <n v="11960.2"/>
    <n v="209.584"/>
    <n v="82.3"/>
    <n v="4.9"/>
    <n v="0.0225791"/>
    <n v="12.9394"/>
    <n v="-3.97656"/>
    <n v="9.99513e-05"/>
    <n v="9374.74"/>
    <n v="228.281"/>
    <n v="80.3"/>
    <n v="4.1"/>
    <n v="-0.0542773"/>
    <n v="11.9058"/>
    <n v="-5.44047"/>
    <n v="9.81355e-05"/>
    <n v="7382.73"/>
    <n v="245.046"/>
    <n v="58.8"/>
    <n v="0"/>
    <n v="0.150869"/>
    <n v="3.88566"/>
    <n v="-3.024"/>
    <n v="0.000101849"/>
    <n v="5739.84"/>
    <n v="257.759"/>
    <n v="66.90000000000001"/>
    <n v="0"/>
    <n v="0.0961133"/>
    <n v="7.70109"/>
    <n v="-2.30101"/>
    <n v="5.79219e-05"/>
    <n v="4339.56"/>
    <n v="265.78"/>
    <n v="67.09999999999999"/>
    <n v="0"/>
    <n v="-0.0405664"/>
    <n v="7.4046"/>
    <n v="-7.69563"/>
    <n v="6.41798e-05"/>
    <n v="3125.66"/>
    <n v="271.927"/>
    <n v="78.59999999999999"/>
    <n v="0"/>
    <n v="0.0131719"/>
    <n v="7.32079"/>
    <n v="-6.51907"/>
    <n v="9.42981e-05"/>
    <n v="1548.77"/>
    <n v="281.602"/>
    <n v="44.7"/>
    <n v="0"/>
    <n v="-0.0231113"/>
    <n v="3.11927"/>
    <n v="-3.23008"/>
    <n v="8.83855e-05"/>
    <n v="846.982"/>
    <n v="283.618"/>
    <n v="80.40000000000001"/>
    <n v="0"/>
    <n v="0.00455566"/>
    <n v="2.69528"/>
    <n v="-3.58177"/>
    <n v="9.014530000000001e-05"/>
    <n v="624.3869999999999"/>
    <n v="284.45"/>
    <n v="75.40000000000001"/>
    <n v="0"/>
    <n v="0.0154878"/>
    <n v="1.8065"/>
    <n v="-2.38195"/>
    <n v="0.00010899"/>
    <n v="2"/>
    <n v="406.877"/>
    <n v="285.352"/>
    <n v="74.2"/>
    <n v="0"/>
    <n v="0.0512129"/>
    <n v="0.796377"/>
    <n v="-1.40351"/>
    <n v="0.000108293"/>
    <n v="285.935"/>
    <n v="73.09999999999999"/>
    <n v="0"/>
    <n v="0.06793159999999999"/>
    <n v="0.0191431"/>
    <n v="-0.722815"/>
    <n v="8.714730000000001e-05"/>
    <n v="194.284"/>
    <n v="55.5794"/>
    <n v="280.869"/>
    <n v="0"/>
    <n v="-2.10949"/>
    <n v="283.576"/>
    <n v="280.917"/>
    <n v="83.59999999999999"/>
    <n v="-0.134331"/>
    <n v="-0.298015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11.2557"/>
    <n v="0"/>
    <n v="-0.0272461"/>
    <n v="5"/>
    <n v="5"/>
    <n v="0"/>
    <n v="5"/>
    <n v="37.4"/>
    <n v="8.9"/>
    <n v="71.337"/>
    <n v="12425"/>
    <n v="208.276"/>
    <n v="14.9331"/>
    <n v="-2.81987"/>
    <n v="0.001903"/>
    <n v="2915.84"/>
    <n v="73.59999999999999"/>
    <n v="0"/>
    <n v="38"/>
  </r>
  <r>
    <x v="37"/>
    <n v="102378"/>
    <n v="24135"/>
    <n v="0.405176"/>
    <n v="11957.7"/>
    <n v="209.056"/>
    <n v="92.2"/>
    <n v="5"/>
    <n v="0.0346484"/>
    <n v="12.6959"/>
    <n v="-3.27203"/>
    <n v="0.000121109"/>
    <n v="9374.940000000001"/>
    <n v="228.241"/>
    <n v="85.09999999999999"/>
    <n v="4.7"/>
    <n v="-0.0394063"/>
    <n v="9.9328"/>
    <n v="-3.95081"/>
    <n v="4.59689e-05"/>
    <n v="7383.47"/>
    <n v="245.064"/>
    <n v="51.6"/>
    <n v="0"/>
    <n v="-0.0142539"/>
    <n v="4.37512"/>
    <n v="-1.27425"/>
    <n v="9.4009e-05"/>
    <n v="5740.79"/>
    <n v="257.504"/>
    <n v="57"/>
    <n v="0"/>
    <n v="0.0539004"/>
    <n v="8.83633"/>
    <n v="-3.09208"/>
    <n v="0.000149299"/>
    <n v="4341.99"/>
    <n v="265.973"/>
    <n v="60.9"/>
    <n v="0"/>
    <n v="0.0800859"/>
    <n v="6.98109"/>
    <n v="-5.16099"/>
    <n v="5.19047e-05"/>
    <n v="3128.28"/>
    <n v="271.858"/>
    <n v="78.7"/>
    <n v="0"/>
    <n v="0.0815332"/>
    <n v="6.9593"/>
    <n v="-5.16118"/>
    <n v="3.21735e-05"/>
    <n v="1551.81"/>
    <n v="280.859"/>
    <n v="67.40000000000001"/>
    <n v="0"/>
    <n v="-0.0562832"/>
    <n v="3.1666"/>
    <n v="-3.49174"/>
    <n v="2.42141e-05"/>
    <n v="850.345"/>
    <n v="283.846"/>
    <n v="77.5"/>
    <n v="0"/>
    <n v="-0.0205068"/>
    <n v="2.11257"/>
    <n v="-2.90597"/>
    <n v="7.41471e-05"/>
    <n v="627.5309999999999"/>
    <n v="284.647"/>
    <n v="75.5"/>
    <n v="0"/>
    <n v="0.0145962"/>
    <n v="1.09412"/>
    <n v="-1.82779"/>
    <n v="0.000108607"/>
    <n v="3"/>
    <n v="409.928"/>
    <n v="285.413"/>
    <n v="72.2"/>
    <n v="0"/>
    <n v="0.0624702"/>
    <n v="-0.00254639"/>
    <n v="-0.879573"/>
    <n v="0.000120861"/>
    <n v="285.87"/>
    <n v="71.59999999999999"/>
    <n v="0"/>
    <n v="0.0758687"/>
    <n v="-0.50946"/>
    <n v="-0.13001"/>
    <n v="9.6717e-05"/>
    <n v="197.359"/>
    <n v="55.5794"/>
    <n v="280.7"/>
    <n v="0"/>
    <n v="-1.30499"/>
    <n v="283.419"/>
    <n v="280.746"/>
    <n v="83.5"/>
    <n v="-0.213595"/>
    <n v="0.2853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497"/>
    <n v="11.2058"/>
    <n v="0"/>
    <n v="0.356323"/>
    <n v="5"/>
    <n v="5"/>
    <n v="0"/>
    <n v="5"/>
    <n v="40"/>
    <n v="14.5"/>
    <n v="58.7147"/>
    <n v="12304.5"/>
    <n v="207.927"/>
    <n v="14.0678"/>
    <n v="-2.817"/>
    <n v="0.00281971"/>
    <n v="2953.76"/>
    <n v="72.40000000000001"/>
    <n v="0"/>
    <n v="39"/>
  </r>
  <r>
    <x v="38"/>
    <n v="102452"/>
    <n v="24135.3"/>
    <n v="1.00025"/>
    <n v="11963.2"/>
    <n v="209.134"/>
    <n v="94.2"/>
    <n v="5.5"/>
    <n v="0.0157539"/>
    <n v="12.5957"/>
    <n v="-2.0396"/>
    <n v="0.00012505"/>
    <n v="9380.799999999999"/>
    <n v="227.903"/>
    <n v="86.09999999999999"/>
    <n v="5.6"/>
    <n v="-0.0152324"/>
    <n v="7.88764"/>
    <n v="-0.441809"/>
    <n v="0.000122492"/>
    <n v="7390.4"/>
    <n v="244.674"/>
    <n v="83.2"/>
    <n v="2.8"/>
    <n v="0.0273789"/>
    <n v="6.7194"/>
    <n v="0.637054"/>
    <n v="0.000150749"/>
    <n v="5748.26"/>
    <n v="257.442"/>
    <n v="58.1"/>
    <n v="0"/>
    <n v="0.0634238"/>
    <n v="7.49767"/>
    <n v="-3.22381"/>
    <n v="0.000121581"/>
    <n v="4349.27"/>
    <n v="265.997"/>
    <n v="64.2"/>
    <n v="0.1"/>
    <n v="0.124438"/>
    <n v="7.23357"/>
    <n v="-1.45111"/>
    <n v="8.510559999999999e-05"/>
    <n v="3136.7"/>
    <n v="271.512"/>
    <n v="79.8"/>
    <n v="0"/>
    <n v="0.00825391"/>
    <n v="7.27675"/>
    <n v="-2.42371"/>
    <n v="6.23899e-05"/>
    <n v="1561.22"/>
    <n v="280.852"/>
    <n v="68.8"/>
    <n v="0"/>
    <n v="-0.0205068"/>
    <n v="3.61395"/>
    <n v="-1.98014"/>
    <n v="2.68462e-05"/>
    <n v="859.159"/>
    <n v="284.21"/>
    <n v="74.7"/>
    <n v="0"/>
    <n v="-0.116298"/>
    <n v="2.83397"/>
    <n v="-0.859326"/>
    <n v="3.74059e-05"/>
    <n v="636.063"/>
    <n v="285.031"/>
    <n v="73.40000000000001"/>
    <n v="0"/>
    <n v="-0.123698"/>
    <n v="2.03259"/>
    <n v="-0.0314502"/>
    <n v="7.32523e-05"/>
    <n v="3"/>
    <n v="418.196"/>
    <n v="285.593"/>
    <n v="72.3"/>
    <n v="0"/>
    <n v="-0.07432709999999999"/>
    <n v="0.98051"/>
    <n v="0.68094"/>
    <n v="9.48517e-05"/>
    <n v="287.239"/>
    <n v="66.90000000000001"/>
    <n v="0"/>
    <n v="-0.009838380000000001"/>
    <n v="0.382239"/>
    <n v="0.92541"/>
    <n v="9.76038e-05"/>
    <n v="205.208"/>
    <n v="55.5794"/>
    <n v="293.72"/>
    <n v="0"/>
    <n v="133.828"/>
    <n v="288.9"/>
    <n v="281.57"/>
    <n v="61.6"/>
    <n v="0.283877"/>
    <n v="0.928918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8.60473"/>
    <n v="0"/>
    <n v="0.0357422"/>
    <n v="8.9"/>
    <n v="5"/>
    <n v="46.6"/>
    <n v="6.5"/>
    <n v="54.7"/>
    <n v="48.6"/>
    <n v="51.8607"/>
    <n v="12323.8"/>
    <n v="207.862"/>
    <n v="13.319"/>
    <n v="-1.99186"/>
    <n v="0.00261794"/>
    <n v="2916.32"/>
    <n v="71.8"/>
    <n v="0"/>
    <n v="40"/>
  </r>
  <r>
    <x v="39"/>
    <n v="102303"/>
    <n v="24135.2"/>
    <n v="1.4"/>
    <n v="11952"/>
    <n v="209.048"/>
    <n v="88.3"/>
    <n v="5"/>
    <n v="-0.015877"/>
    <n v="16.6396"/>
    <n v="-1.78502"/>
    <n v="0.00010467"/>
    <n v="9367.709999999999"/>
    <n v="228.012"/>
    <n v="68.59999999999999"/>
    <n v="0"/>
    <n v="0.0980742"/>
    <n v="15.4538"/>
    <n v="-0.9584589999999999"/>
    <n v="6.8222e-05"/>
    <n v="7378.64"/>
    <n v="244.616"/>
    <n v="80.09999999999999"/>
    <n v="2"/>
    <n v="-0.0164805"/>
    <n v="10.9973"/>
    <n v="0.538123"/>
    <n v="8.10558e-05"/>
    <n v="5737.73"/>
    <n v="257.387"/>
    <n v="67.09999999999999"/>
    <n v="0"/>
    <n v="-0.0113711"/>
    <n v="8.00257"/>
    <n v="-0.032207"/>
    <n v="7.58938e-05"/>
    <n v="4339.05"/>
    <n v="265.425"/>
    <n v="76.59999999999999"/>
    <n v="1.5"/>
    <n v="-0.00789453"/>
    <n v="9.296569999999999"/>
    <n v="-0.451948"/>
    <n v="0.000100091"/>
    <n v="3126.36"/>
    <n v="271.62"/>
    <n v="79.7"/>
    <n v="3.1"/>
    <n v="0.0394824"/>
    <n v="8.13062"/>
    <n v="-0.794302"/>
    <n v="8.81051e-05"/>
    <n v="1551.85"/>
    <n v="280.562"/>
    <n v="71.7"/>
    <n v="0"/>
    <n v="-0.08479689999999999"/>
    <n v="3.11302"/>
    <n v="-0.336133"/>
    <n v="6.41291e-05"/>
    <n v="851.157"/>
    <n v="283.522"/>
    <n v="81.90000000000001"/>
    <n v="0"/>
    <n v="-0.266189"/>
    <n v="1.50603"/>
    <n v="0.71218"/>
    <n v="5.58767e-05"/>
    <n v="628.134"/>
    <n v="285.599"/>
    <n v="73.5"/>
    <n v="0"/>
    <n v="-0.417057"/>
    <n v="1.24143"/>
    <n v="0.605442"/>
    <n v="8.035549999999999e-05"/>
    <n v="3"/>
    <n v="409.273"/>
    <n v="287.71"/>
    <n v="65.8"/>
    <n v="0"/>
    <n v="-0.449264"/>
    <n v="1.10082"/>
    <n v="0.439451"/>
    <n v="9.04714e-05"/>
    <n v="289.824"/>
    <n v="59"/>
    <n v="0"/>
    <n v="-0.267787"/>
    <n v="0.927688"/>
    <n v="0.223367"/>
    <n v="0.000103654"/>
    <n v="194.407"/>
    <n v="55.5794"/>
    <n v="297.685"/>
    <n v="0"/>
    <n v="184.771"/>
    <n v="291.5"/>
    <n v="282.204"/>
    <n v="54.4"/>
    <n v="0.769609"/>
    <n v="-0.0620728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21600"/>
    <n v="6.2037"/>
    <n v="0"/>
    <n v="-0.318115"/>
    <n v="5"/>
    <n v="5"/>
    <n v="5"/>
    <n v="8.300000000000001"/>
    <n v="14.1"/>
    <n v="36.3"/>
    <n v="57.4479"/>
    <n v="12329.7"/>
    <n v="207.767"/>
    <n v="16.4551"/>
    <n v="-1.62833"/>
    <n v="0.00046682"/>
    <n v="2892.8"/>
    <n v="71.7"/>
    <n v="0"/>
    <n v="41"/>
  </r>
  <r>
    <x v="40"/>
    <n v="102298"/>
    <n v="24135"/>
    <n v="2.00282"/>
    <n v="11952.2"/>
    <n v="209.242"/>
    <n v="88.5"/>
    <n v="5"/>
    <n v="0.008302739999999999"/>
    <n v="18.4794"/>
    <n v="0.06838379999999999"/>
    <n v="8.29277e-05"/>
    <n v="9367.959999999999"/>
    <n v="228.446"/>
    <n v="64.3"/>
    <n v="0"/>
    <n v="0.0176035"/>
    <n v="16.7654"/>
    <n v="-1.84324"/>
    <n v="3.85194e-05"/>
    <n v="7376.75"/>
    <n v="244.554"/>
    <n v="78.2"/>
    <n v="0.5"/>
    <n v="-0.0183457"/>
    <n v="13.8984"/>
    <n v="0.257513"/>
    <n v="3.47303e-05"/>
    <n v="5735.67"/>
    <n v="257.401"/>
    <n v="42.1"/>
    <n v="0"/>
    <n v="0.0344531"/>
    <n v="10.0088"/>
    <n v="-0.07333249999999999"/>
    <n v="7.63152e-05"/>
    <n v="4339.35"/>
    <n v="264.995"/>
    <n v="77.5"/>
    <n v="3.6"/>
    <n v="0.0458809"/>
    <n v="9.338340000000001"/>
    <n v="-1.25414"/>
    <n v="8.933069999999999e-05"/>
    <n v="3126.96"/>
    <n v="271.541"/>
    <n v="81.09999999999999"/>
    <n v="5"/>
    <n v="-0.0593789"/>
    <n v="7.73798"/>
    <n v="-1.82319"/>
    <n v="8.09286e-05"/>
    <n v="1551.64"/>
    <n v="280.988"/>
    <n v="69.8"/>
    <n v="0"/>
    <n v="0.205304"/>
    <n v="3.22135"/>
    <n v="-0.00521484"/>
    <n v="9.388259999999999e-05"/>
    <n v="850.314"/>
    <n v="283.713"/>
    <n v="85.3"/>
    <n v="0"/>
    <n v="-0.183005"/>
    <n v="1.13802"/>
    <n v="2.13308"/>
    <n v="4.82444e-05"/>
    <n v="627.102"/>
    <n v="285.655"/>
    <n v="78.09999999999999"/>
    <n v="0"/>
    <n v="-0.578001"/>
    <n v="0.89281"/>
    <n v="2.28066"/>
    <n v="5.89337e-05"/>
    <n v="3"/>
    <n v="408.221"/>
    <n v="287.478"/>
    <n v="71.40000000000001"/>
    <n v="0"/>
    <n v="-0.703839"/>
    <n v="0.259172"/>
    <n v="2.45288"/>
    <n v="0.000139426"/>
    <n v="289.191"/>
    <n v="66"/>
    <n v="0"/>
    <n v="-0.355839"/>
    <n v="-0.68363"/>
    <n v="2.41624"/>
    <n v="0.000230403"/>
    <n v="193.569"/>
    <n v="55.5794"/>
    <n v="287.998"/>
    <n v="0"/>
    <n v="19.7425"/>
    <n v="289.507"/>
    <n v="283.46"/>
    <n v="67.5"/>
    <n v="-0.898054"/>
    <n v="1.53152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5.90469"/>
    <n v="0"/>
    <n v="-0.470703"/>
    <n v="5"/>
    <n v="5"/>
    <n v="5"/>
    <n v="6.2"/>
    <n v="5"/>
    <n v="17.6"/>
    <n v="67.63930000000001"/>
    <n v="12150"/>
    <n v="208.714"/>
    <n v="18.3785"/>
    <n v="-0.518658"/>
    <n v="-0.00241342"/>
    <n v="2867.84"/>
    <n v="81.8"/>
    <n v="0"/>
    <n v="42"/>
  </r>
  <r>
    <x v="41"/>
    <n v="102387"/>
    <n v="24134.9"/>
    <n v="2.70673"/>
    <n v="11953"/>
    <n v="209.733"/>
    <n v="79.3"/>
    <n v="5"/>
    <n v="-0.0211563"/>
    <n v="17.7515"/>
    <n v="-0.9437680000000001"/>
    <n v="0.000101469"/>
    <n v="9369.33"/>
    <n v="228.197"/>
    <n v="61.5"/>
    <n v="0"/>
    <n v="0.0109102"/>
    <n v="18.3416"/>
    <n v="-2.29934"/>
    <n v="1.79486e-05"/>
    <n v="7377.22"/>
    <n v="244.501"/>
    <n v="53.1"/>
    <n v="0"/>
    <n v="-0.0821563"/>
    <n v="14.8893"/>
    <n v="0.841113"/>
    <n v="0.000113729"/>
    <n v="5737.41"/>
    <n v="256.879"/>
    <n v="62.3"/>
    <n v="0"/>
    <n v="0.0471016"/>
    <n v="11.5546"/>
    <n v="1.58683"/>
    <n v="9.11975e-05"/>
    <n v="4342.9"/>
    <n v="264.903"/>
    <n v="68.5"/>
    <n v="0.1"/>
    <n v="0.0887051"/>
    <n v="10.137"/>
    <n v="-0.612632"/>
    <n v="7.92661e-05"/>
    <n v="3131.73"/>
    <n v="271.186"/>
    <n v="88.90000000000001"/>
    <n v="4.9"/>
    <n v="-0.00571289"/>
    <n v="8.22289"/>
    <n v="-1.99923"/>
    <n v="7.10363e-05"/>
    <n v="1557.74"/>
    <n v="281.116"/>
    <n v="71.90000000000001"/>
    <n v="0"/>
    <n v="-0.140523"/>
    <n v="3.03756"/>
    <n v="-0.599434"/>
    <n v="0.000125888"/>
    <n v="855.217"/>
    <n v="284.466"/>
    <n v="72.7"/>
    <n v="0"/>
    <n v="0.0106904"/>
    <n v="2.12305"/>
    <n v="2.45587"/>
    <n v="3.3173e-05"/>
    <n v="631.83"/>
    <n v="285.496"/>
    <n v="75.59999999999999"/>
    <n v="0"/>
    <n v="0.0035957"/>
    <n v="1.11612"/>
    <n v="3.0168"/>
    <n v="4.65172e-05"/>
    <n v="3"/>
    <n v="413.364"/>
    <n v="286.641"/>
    <n v="75.40000000000001"/>
    <n v="0"/>
    <n v="0.0115957"/>
    <n v="0.393472"/>
    <n v="3.51034"/>
    <n v="4.77129e-05"/>
    <n v="287.662"/>
    <n v="74.09999999999999"/>
    <n v="0"/>
    <n v="0.08259569999999999"/>
    <n v="0.0101587"/>
    <n v="3.70383"/>
    <n v="4.64313e-05"/>
    <n v="199.534"/>
    <n v="55.5794"/>
    <n v="285.21"/>
    <n v="0"/>
    <n v="9.2958"/>
    <n v="286.823"/>
    <n v="283.523"/>
    <n v="80.5"/>
    <n v="-0.100322"/>
    <n v="2.67192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1850"/>
    <n v="7.16486"/>
    <n v="0"/>
    <n v="-0.432373"/>
    <n v="5"/>
    <n v="5"/>
    <n v="4.9"/>
    <n v="5.6"/>
    <n v="5"/>
    <n v="13.6"/>
    <n v="48.8909"/>
    <n v="12200"/>
    <n v="209.072"/>
    <n v="16.774"/>
    <n v="-1.61273"/>
    <n v="-0.00503254"/>
    <n v="2809.6"/>
    <n v="88.7"/>
    <n v="0"/>
    <n v="43"/>
  </r>
  <r>
    <x v="42"/>
    <n v="102419"/>
    <n v="24135.1"/>
    <n v="3.81927"/>
    <n v="11946"/>
    <n v="209.436"/>
    <n v="84.8"/>
    <n v="5"/>
    <n v="-0.00729297"/>
    <n v="17.5321"/>
    <n v="0.418958"/>
    <n v="6.73534e-05"/>
    <n v="9364.74"/>
    <n v="228.245"/>
    <n v="61.7"/>
    <n v="0"/>
    <n v="-0.07224800000000001"/>
    <n v="17.8633"/>
    <n v="-0.495624"/>
    <n v="1.94272e-05"/>
    <n v="7372.78"/>
    <n v="245.195"/>
    <n v="25.1"/>
    <n v="0"/>
    <n v="-0.0355508"/>
    <n v="14.8435"/>
    <n v="-0.128998"/>
    <n v="5.76968e-05"/>
    <n v="5732.78"/>
    <n v="256.519"/>
    <n v="59.1"/>
    <n v="0"/>
    <n v="-0.0104805"/>
    <n v="14.0075"/>
    <n v="2.30824"/>
    <n v="0.000123008"/>
    <n v="4341.07"/>
    <n v="264.237"/>
    <n v="85.3"/>
    <n v="5"/>
    <n v="-0.0444102"/>
    <n v="10.026"/>
    <n v="-0.319951"/>
    <n v="0.000123193"/>
    <n v="3132.65"/>
    <n v="270.574"/>
    <n v="99.09999999999999"/>
    <n v="40"/>
    <n v="0.008107420000000001"/>
    <n v="8.708159999999999"/>
    <n v="-1.73105"/>
    <n v="7.97021e-05"/>
    <n v="1560.06"/>
    <n v="281.005"/>
    <n v="71.90000000000001"/>
    <n v="0"/>
    <n v="-0.0144512"/>
    <n v="2.09648"/>
    <n v="-0.411982"/>
    <n v="0.000101755"/>
    <n v="857.8049999999999"/>
    <n v="284.385"/>
    <n v="72.3"/>
    <n v="0"/>
    <n v="-0.0545488"/>
    <n v="1.00362"/>
    <n v="3.91627"/>
    <n v="9.57644e-05"/>
    <n v="634.467"/>
    <n v="285.485"/>
    <n v="77.90000000000001"/>
    <n v="0"/>
    <n v="-0.0171543"/>
    <n v="0.9452469999999999"/>
    <n v="4.94145"/>
    <n v="7.87783e-05"/>
    <n v="3"/>
    <n v="415.948"/>
    <n v="286.623"/>
    <n v="81.90000000000001"/>
    <n v="0"/>
    <n v="0.0998457"/>
    <n v="0.461506"/>
    <n v="5.64759"/>
    <n v="5.24858e-05"/>
    <n v="287.641"/>
    <n v="78.5"/>
    <n v="0"/>
    <n v="0.179846"/>
    <n v="-0.270466"/>
    <n v="5.3811"/>
    <n v="3.95833e-05"/>
    <n v="202.016"/>
    <n v="55.5794"/>
    <n v="284.727"/>
    <n v="0"/>
    <n v="5.30434"/>
    <n v="286.33"/>
    <n v="283.83"/>
    <n v="84.3"/>
    <n v="-0.392075"/>
    <n v="3.06997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6.81676"/>
    <n v="0"/>
    <n v="-0.250732"/>
    <n v="41.5"/>
    <n v="7.4"/>
    <n v="5"/>
    <n v="5"/>
    <n v="5"/>
    <n v="5"/>
    <n v="43.1051"/>
    <n v="11980"/>
    <n v="209.338"/>
    <n v="17.6142"/>
    <n v="0.427271"/>
    <n v="5.7373e-06"/>
    <n v="2747.68"/>
    <n v="92.3"/>
    <n v="0"/>
    <n v="44"/>
  </r>
  <r>
    <x v="43"/>
    <n v="102344"/>
    <n v="24134.8"/>
    <n v="3.93616"/>
    <n v="11930.6"/>
    <n v="210.36"/>
    <n v="69.8"/>
    <n v="0"/>
    <n v="0.0112813"/>
    <n v="18.3092"/>
    <n v="0.173669"/>
    <n v="0.000110508"/>
    <n v="9347.99"/>
    <n v="227.769"/>
    <n v="82.40000000000001"/>
    <n v="4.8"/>
    <n v="0.027125"/>
    <n v="16.7937"/>
    <n v="1.94065"/>
    <n v="3.11802e-05"/>
    <n v="7359.29"/>
    <n v="244.65"/>
    <n v="38.2"/>
    <n v="0"/>
    <n v="0.0953008"/>
    <n v="15.7147"/>
    <n v="1.14987"/>
    <n v="3.66019e-05"/>
    <n v="5721.53"/>
    <n v="255.905"/>
    <n v="66.5"/>
    <n v="0"/>
    <n v="0.0903359"/>
    <n v="13.7794"/>
    <n v="-1.66514"/>
    <n v="0.000128762"/>
    <n v="4333.68"/>
    <n v="263.73"/>
    <n v="91.7"/>
    <n v="5"/>
    <n v="0.000609375"/>
    <n v="9.70417"/>
    <n v="-3.44467"/>
    <n v="7.91173e-05"/>
    <n v="3126.31"/>
    <n v="270.486"/>
    <n v="94.3"/>
    <n v="5.1"/>
    <n v="0.0337344"/>
    <n v="7.74059"/>
    <n v="-2.83983"/>
    <n v="9.59928e-05"/>
    <n v="1554.49"/>
    <n v="280.934"/>
    <n v="74.90000000000001"/>
    <n v="0"/>
    <n v="0.01379"/>
    <n v="1.4893"/>
    <n v="0.558992"/>
    <n v="8.29771e-05"/>
    <n v="852.037"/>
    <n v="284.245"/>
    <n v="80.5"/>
    <n v="0"/>
    <n v="-0.0207832"/>
    <n v="1.2356"/>
    <n v="4.36349"/>
    <n v="0.000131922"/>
    <n v="628.793"/>
    <n v="285.178"/>
    <n v="87"/>
    <n v="0"/>
    <n v="0.0292031"/>
    <n v="0.998149"/>
    <n v="5.44368"/>
    <n v="0.000123599"/>
    <n v="3"/>
    <n v="410.299"/>
    <n v="286.72"/>
    <n v="86.40000000000001"/>
    <n v="0"/>
    <n v="0.0889702"/>
    <n v="0.497524"/>
    <n v="5.8511"/>
    <n v="0.000119876"/>
    <n v="287.981"/>
    <n v="83.8"/>
    <n v="0"/>
    <n v="0.15197"/>
    <n v="-0.247107"/>
    <n v="5.41204"/>
    <n v="0.000116147"/>
    <n v="196.124"/>
    <n v="55.5794"/>
    <n v="284.935"/>
    <n v="0"/>
    <n v="-6.27119"/>
    <n v="286.754"/>
    <n v="285.19"/>
    <n v="90.3"/>
    <n v="-0.546194"/>
    <n v="3.12142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4.43092"/>
    <n v="0"/>
    <n v="-0.474609"/>
    <n v="6.4"/>
    <n v="26.7"/>
    <n v="5"/>
    <n v="5"/>
    <n v="5"/>
    <n v="13.6"/>
    <n v="68.34269999999999"/>
    <n v="11892.5"/>
    <n v="210.444"/>
    <n v="18.4279"/>
    <n v="0.266162"/>
    <n v="-0.00392426"/>
    <n v="2704.96"/>
    <n v="93.7"/>
    <n v="0"/>
    <n v="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n v="100199"/>
    <n v="23809.8"/>
    <n v="17.701000000000001"/>
    <n v="11863.2"/>
    <n v="210.90199999999999"/>
    <n v="55.7"/>
    <n v="0"/>
    <n v="-0.28136699999999998"/>
    <n v="50.0319"/>
    <n v="11.022"/>
    <n v="6.9770000000000005E-5"/>
    <n v="9252.7000000000007"/>
    <n v="230.35900000000001"/>
    <n v="49.1"/>
    <n v="0"/>
    <n v="-1.1270100000000001"/>
    <n v="39.652200000000001"/>
    <n v="12.039899999999999"/>
    <n v="2.60562E-5"/>
    <n v="7247.44"/>
    <n v="245.869"/>
    <n v="94.5"/>
    <n v="9.3000000000000007"/>
    <n v="-0.99113300000000004"/>
    <n v="33.220799999999997"/>
    <n v="9.9948800000000002"/>
    <n v="-2.1829699999999999E-5"/>
    <n v="5598.53"/>
    <n v="258.06799999999998"/>
    <n v="61.9"/>
    <n v="9.1"/>
    <n v="0.46349400000000002"/>
    <n v="32.279800000000002"/>
    <n v="6.8116700000000003"/>
    <n v="1.5277300000000001E-4"/>
    <n v="4198.08"/>
    <n v="266.33600000000001"/>
    <n v="89.5"/>
    <n v="68.599999999999994"/>
    <n v="0.55368600000000001"/>
    <n v="27.898399999999999"/>
    <n v="3.2940100000000001"/>
    <n v="4.51495E-4"/>
    <n v="2977.06"/>
    <n v="273.03100000000001"/>
    <n v="95.6"/>
    <n v="67.7"/>
    <n v="1.1927699999999999E-2"/>
    <n v="21.767399999999999"/>
    <n v="4.02128"/>
    <n v="2.3607000000000001E-4"/>
    <n v="1392.7"/>
    <n v="282.11"/>
    <n v="89.8"/>
    <n v="10.8"/>
    <n v="-1.4169400000000001"/>
    <n v="19.764600000000002"/>
    <n v="15.0496"/>
    <n v="1.2375E-4"/>
    <n v="684.09100000000001"/>
    <n v="287.98599999999999"/>
    <n v="72.900000000000006"/>
    <n v="0.8"/>
    <n v="-0.49829800000000002"/>
    <n v="14.8424"/>
    <n v="14.3538"/>
    <n v="-5.8038100000000003E-5"/>
    <n v="457.36500000000001"/>
    <n v="289.99299999999999"/>
    <n v="67.7"/>
    <n v="0.1"/>
    <n v="-0.16573299999999999"/>
    <n v="13.503"/>
    <n v="13.3224"/>
    <n v="-4.2614300000000003E-5"/>
    <n v="5"/>
    <n v="234.952"/>
    <n v="291.98599999999999"/>
    <n v="62.5"/>
    <n v="0"/>
    <n v="0.17358599999999999"/>
    <n v="11.8376"/>
    <n v="11.7643"/>
    <n v="-3.0643199999999998E-5"/>
    <n v="293.61200000000002"/>
    <n v="59.8"/>
    <n v="0"/>
    <n v="0.27937099999999998"/>
    <n v="7.45153"/>
    <n v="7.4399300000000004"/>
    <n v="5.0601900000000001E-5"/>
    <n v="16.776800000000001"/>
    <n v="55.5794"/>
    <n v="292.39999999999998"/>
    <n v="0"/>
    <n v="161.755"/>
    <n v="293.20299999999997"/>
    <n v="285.37"/>
    <n v="60.5"/>
    <n v="7.45723"/>
    <n v="7.4154999999999998"/>
    <n v="-49"/>
    <n v="2.1039999999999998E-5"/>
    <n v="5.0800000000000002E-5"/>
    <n v="1.0679999999999999E-5"/>
    <n v="1.1199999999999999E-5"/>
    <n v="0.125"/>
    <n v="0.125"/>
    <n v="0.125"/>
    <n v="0.125"/>
    <n v="0"/>
    <n v="0"/>
    <n v="0"/>
    <n v="0"/>
    <n v="0"/>
    <n v="0"/>
    <n v="0"/>
    <n v="0"/>
    <n v="10171"/>
    <n v="1.1274599999999999"/>
    <n v="25"/>
    <n v="-8.8835899999999999"/>
    <n v="71.7"/>
    <n v="38.799999999999997"/>
    <n v="70.8"/>
    <n v="30.8"/>
    <n v="100"/>
    <n v="100"/>
    <n v="167.40899999999999"/>
    <n v="12605.2"/>
    <n v="206.69"/>
    <n v="46.914000000000001"/>
    <n v="11.804500000000001"/>
    <n v="-3.6097E-3"/>
    <n v="2951.68"/>
    <n v="95.6"/>
    <n v="0"/>
    <n v="2"/>
  </r>
  <r>
    <x v="1"/>
    <n v="100538"/>
    <n v="24134.9"/>
    <n v="12.61"/>
    <n v="11819.8"/>
    <n v="211.202"/>
    <n v="41.4"/>
    <n v="0"/>
    <n v="0.12708"/>
    <n v="54.010199999999998"/>
    <n v="19.184200000000001"/>
    <n v="6.3498999999999996E-5"/>
    <n v="9205.56"/>
    <n v="230.07"/>
    <n v="28.7"/>
    <n v="0"/>
    <n v="0.19752900000000001"/>
    <n v="49.128900000000002"/>
    <n v="19.467199999999998"/>
    <n v="1.6544900000000001E-5"/>
    <n v="7207.64"/>
    <n v="242.79499999999999"/>
    <n v="8.9"/>
    <n v="0"/>
    <n v="0.23518600000000001"/>
    <n v="37.835599999999999"/>
    <n v="12.9781"/>
    <n v="4.6244400000000001E-5"/>
    <n v="5582.48"/>
    <n v="254.81299999999999"/>
    <n v="5.5"/>
    <n v="0"/>
    <n v="0.56843200000000005"/>
    <n v="34.424199999999999"/>
    <n v="6.8233300000000003"/>
    <n v="6.1337800000000001E-5"/>
    <n v="4199.37"/>
    <n v="263.68900000000002"/>
    <n v="23"/>
    <n v="0"/>
    <n v="0.50490199999999996"/>
    <n v="28.105899999999998"/>
    <n v="5.3793600000000001"/>
    <n v="2.4622700000000001E-4"/>
    <n v="2993.14"/>
    <n v="270.98099999999999"/>
    <n v="96.9"/>
    <n v="39"/>
    <n v="-0.68694699999999997"/>
    <n v="20.362400000000001"/>
    <n v="5.7296500000000004"/>
    <n v="-1.4696800000000001E-4"/>
    <n v="1415.97"/>
    <n v="282.33600000000001"/>
    <n v="70.900000000000006"/>
    <n v="0"/>
    <n v="-1.04939"/>
    <n v="13.7699"/>
    <n v="-3.0851999999999999"/>
    <n v="2.6598399999999999E-5"/>
    <n v="709.27300000000002"/>
    <n v="286.77100000000002"/>
    <n v="64.900000000000006"/>
    <n v="0"/>
    <n v="-1.1173999999999999"/>
    <n v="14.3667"/>
    <n v="-4.70458"/>
    <n v="3.0614900000000003E-4"/>
    <n v="483.81400000000002"/>
    <n v="288.52100000000002"/>
    <n v="62.7"/>
    <n v="0"/>
    <n v="-0.74051699999999998"/>
    <n v="14.2461"/>
    <n v="-3.74559"/>
    <n v="3.6093200000000001E-4"/>
    <n v="4"/>
    <n v="262.721"/>
    <n v="290.49400000000003"/>
    <n v="59.7"/>
    <n v="0"/>
    <n v="-0.29300300000000001"/>
    <n v="13.213100000000001"/>
    <n v="-2.4037299999999999"/>
    <n v="3.8602299999999999E-4"/>
    <n v="292.07799999999997"/>
    <n v="58.6"/>
    <n v="0"/>
    <n v="7.89966E-2"/>
    <n v="8.4057300000000001"/>
    <n v="-0.61527299999999996"/>
    <n v="2.6960599999999998E-4"/>
    <n v="45.768000000000001"/>
    <n v="55.5794"/>
    <n v="290.62599999999998"/>
    <n v="0"/>
    <n v="143.54400000000001"/>
    <n v="291.79500000000002"/>
    <n v="283.93400000000003"/>
    <n v="60.2"/>
    <n v="8.4787400000000002"/>
    <n v="-0.35072799999999998"/>
    <n v="-50"/>
    <n v="5.2000000000000002E-6"/>
    <n v="5.5999999999999997E-6"/>
    <n v="2.6120000000000001E-5"/>
    <n v="8.5799999999999998E-5"/>
    <n v="1.875"/>
    <n v="1.875"/>
    <n v="0.5625"/>
    <n v="0.5625"/>
    <n v="0"/>
    <n v="0"/>
    <n v="0"/>
    <n v="0"/>
    <n v="0"/>
    <n v="0"/>
    <n v="0"/>
    <n v="1"/>
    <n v="11161"/>
    <n v="0.45182"/>
    <n v="72"/>
    <n v="-55.906700000000001"/>
    <n v="87.4"/>
    <n v="69.400000000000006"/>
    <n v="0"/>
    <n v="65.400000000000006"/>
    <n v="2.6"/>
    <n v="99.4"/>
    <n v="79.337900000000005"/>
    <n v="12416.8"/>
    <n v="207.58500000000001"/>
    <n v="53.650599999999997"/>
    <n v="17.8154"/>
    <n v="8.8973199999999996E-4"/>
    <n v="2724.8"/>
    <n v="94"/>
    <n v="0"/>
    <n v="3"/>
  </r>
  <r>
    <x v="2"/>
    <n v="101138"/>
    <n v="24135.200000000001"/>
    <n v="13.810600000000001"/>
    <n v="11786.8"/>
    <n v="212.834"/>
    <n v="29.7"/>
    <n v="0"/>
    <n v="-0.11641"/>
    <n v="53.982199999999999"/>
    <n v="23.772099999999998"/>
    <n v="5.94305E-5"/>
    <n v="9175.0300000000007"/>
    <n v="229.52099999999999"/>
    <n v="11.9"/>
    <n v="0"/>
    <n v="-2.1175700000000002"/>
    <n v="58.87"/>
    <n v="20.2163"/>
    <n v="2.70422E-5"/>
    <n v="7192.76"/>
    <n v="242.26900000000001"/>
    <n v="8.6"/>
    <n v="0"/>
    <n v="-1.6327199999999999"/>
    <n v="41.478700000000003"/>
    <n v="12.026199999999999"/>
    <n v="3.6770799999999997E-5"/>
    <n v="5568.94"/>
    <n v="254.87100000000001"/>
    <n v="6.7"/>
    <n v="0"/>
    <n v="-0.19799600000000001"/>
    <n v="38.973599999999998"/>
    <n v="6.7077"/>
    <n v="5.9239600000000001E-5"/>
    <n v="4185.47"/>
    <n v="262.57100000000003"/>
    <n v="6.1"/>
    <n v="0"/>
    <n v="0.21381600000000001"/>
    <n v="31.226900000000001"/>
    <n v="4.9964899999999997"/>
    <n v="1.5606999999999999E-4"/>
    <n v="2986.48"/>
    <n v="268.62200000000001"/>
    <n v="25.5"/>
    <n v="0"/>
    <n v="0.32112099999999999"/>
    <n v="19.330500000000001"/>
    <n v="6.3961499999999996"/>
    <n v="3.4233100000000003E-4"/>
    <n v="1432.46"/>
    <n v="277.11200000000002"/>
    <n v="82.8"/>
    <n v="0"/>
    <n v="-1.46814"/>
    <n v="15.494400000000001"/>
    <n v="-3.6779999999999999"/>
    <n v="-7.6975000000000001E-5"/>
    <n v="741.08699999999999"/>
    <n v="279.85700000000003"/>
    <n v="83"/>
    <n v="0"/>
    <n v="-1.08006"/>
    <n v="10.0557"/>
    <n v="-14.3573"/>
    <n v="-7.2067100000000007E-5"/>
    <n v="521.44500000000005"/>
    <n v="281.096"/>
    <n v="84.3"/>
    <n v="0"/>
    <n v="-0.72099100000000005"/>
    <n v="8.6914800000000003"/>
    <n v="-14.2957"/>
    <n v="-4.49185E-5"/>
    <n v="3"/>
    <n v="306.214"/>
    <n v="283.08600000000001"/>
    <n v="77.3"/>
    <n v="0"/>
    <n v="-0.43898300000000001"/>
    <n v="7.8867099999999999"/>
    <n v="-12.846299999999999"/>
    <n v="-1.00958E-4"/>
    <n v="285.10700000000003"/>
    <n v="70.8"/>
    <n v="0"/>
    <n v="-0.21054999999999999"/>
    <n v="5.73529"/>
    <n v="-9.4962199999999992"/>
    <n v="-1.9081299999999999E-4"/>
    <n v="94.891300000000001"/>
    <n v="55.5794"/>
    <n v="284.5"/>
    <n v="0"/>
    <n v="85.5351"/>
    <n v="285.36599999999999"/>
    <n v="280.27300000000002"/>
    <n v="71.099999999999994"/>
    <n v="4.4951100000000004"/>
    <n v="-7.5616399999999997"/>
    <n v="-50"/>
    <n v="0"/>
    <n v="0"/>
    <n v="6.7999999999999995E-7"/>
    <n v="7.9999999999999996E-7"/>
    <n v="0"/>
    <n v="1.875"/>
    <n v="0"/>
    <n v="0.5625"/>
    <n v="0"/>
    <n v="0"/>
    <n v="0"/>
    <n v="0"/>
    <n v="0"/>
    <n v="0"/>
    <n v="0"/>
    <n v="0"/>
    <n v="0"/>
    <n v="8.7168100000000006"/>
    <n v="0"/>
    <n v="2.3437499999999999E-3"/>
    <n v="0.1"/>
    <n v="32"/>
    <n v="0"/>
    <n v="0"/>
    <n v="0"/>
    <n v="0"/>
    <n v="114.36799999999999"/>
    <n v="12465"/>
    <n v="211"/>
    <n v="55.036000000000001"/>
    <n v="19.4057"/>
    <n v="-5.5706599999999998E-3"/>
    <n v="2196"/>
    <n v="66.8"/>
    <n v="0"/>
    <n v="4"/>
  </r>
  <r>
    <x v="3"/>
    <n v="101363"/>
    <n v="24135.200000000001"/>
    <n v="13.007400000000001"/>
    <n v="11749.7"/>
    <n v="214.78299999999999"/>
    <n v="24.4"/>
    <n v="0"/>
    <n v="-0.34080899999999997"/>
    <n v="40.037999999999997"/>
    <n v="5.0867300000000002"/>
    <n v="9.4185300000000001E-5"/>
    <n v="9121.6299999999992"/>
    <n v="230.59"/>
    <n v="8.9"/>
    <n v="0"/>
    <n v="5.4660199999999999E-2"/>
    <n v="52.589599999999997"/>
    <n v="7.4751500000000002"/>
    <n v="4.1697199999999999E-4"/>
    <n v="7141.19"/>
    <n v="240.77199999999999"/>
    <n v="18.2"/>
    <n v="0"/>
    <n v="-0.15409200000000001"/>
    <n v="50.715800000000002"/>
    <n v="0.89115599999999995"/>
    <n v="1.4953699999999999E-4"/>
    <n v="5528.79"/>
    <n v="252.39099999999999"/>
    <n v="18.399999999999999"/>
    <n v="0"/>
    <n v="4.7595699999999998E-2"/>
    <n v="44.557000000000002"/>
    <n v="3.9078200000000001"/>
    <n v="1.29746E-4"/>
    <n v="4160.74"/>
    <n v="259.31099999999998"/>
    <n v="8.8000000000000007"/>
    <n v="0"/>
    <n v="-0.19115199999999999"/>
    <n v="33.437399999999997"/>
    <n v="2.2704800000000001"/>
    <n v="1.3775899999999999E-4"/>
    <n v="2977.83"/>
    <n v="264.91399999999999"/>
    <n v="10.6"/>
    <n v="0"/>
    <n v="-0.51042500000000002"/>
    <n v="20.750399999999999"/>
    <n v="-1.3680300000000001"/>
    <n v="1.6825799999999999E-4"/>
    <n v="1444.6"/>
    <n v="274.90800000000002"/>
    <n v="67.7"/>
    <n v="0"/>
    <n v="1.2587699999999999"/>
    <n v="11.776899999999999"/>
    <n v="-7.3510099999999996"/>
    <n v="1.40958E-4"/>
    <n v="757.43200000000002"/>
    <n v="279.06599999999997"/>
    <n v="60.4"/>
    <n v="0"/>
    <n v="1.3811899999999999"/>
    <n v="5.4332399999999996"/>
    <n v="-13.8132"/>
    <n v="8.4774899999999994E-5"/>
    <n v="538.5"/>
    <n v="280.72000000000003"/>
    <n v="57.2"/>
    <n v="0"/>
    <n v="0.94374100000000005"/>
    <n v="5.4153500000000001"/>
    <n v="-14.751099999999999"/>
    <n v="4.6041600000000003E-5"/>
    <n v="4"/>
    <n v="323.78899999999999"/>
    <n v="282.64999999999998"/>
    <n v="52.9"/>
    <n v="0"/>
    <n v="0.37134099999999998"/>
    <n v="5.4743599999999999"/>
    <n v="-13.8469"/>
    <n v="-9.1158399999999994E-6"/>
    <n v="284.435"/>
    <n v="49.6"/>
    <n v="0"/>
    <n v="-0.13531099999999999"/>
    <n v="4.4727600000000001"/>
    <n v="-10.9998"/>
    <n v="-9.0198900000000001E-5"/>
    <n v="113.129"/>
    <n v="55.5794"/>
    <n v="283.11799999999999"/>
    <n v="0"/>
    <n v="136.50200000000001"/>
    <n v="284.46800000000002"/>
    <n v="274.863"/>
    <n v="51.5"/>
    <n v="3.3755700000000002"/>
    <n v="-8.2054600000000004"/>
    <n v="-50"/>
    <n v="0"/>
    <n v="0"/>
    <n v="3.5999999999999999E-7"/>
    <n v="3.9999999999999998E-7"/>
    <n v="0"/>
    <n v="1.875"/>
    <n v="0"/>
    <n v="0.5625"/>
    <n v="0"/>
    <n v="0"/>
    <n v="0"/>
    <n v="0"/>
    <n v="0"/>
    <n v="0"/>
    <n v="0"/>
    <n v="0"/>
    <n v="0"/>
    <n v="10.8058"/>
    <n v="0"/>
    <n v="0.26318399999999997"/>
    <n v="0.7"/>
    <n v="16.600000000000001"/>
    <n v="0"/>
    <n v="0"/>
    <n v="0"/>
    <n v="0"/>
    <n v="132.38"/>
    <n v="12415.4"/>
    <n v="212.26"/>
    <n v="46.921199999999999"/>
    <n v="18.346900000000002"/>
    <n v="1.3716600000000001E-2"/>
    <n v="1737.28"/>
    <n v="67.2"/>
    <n v="0"/>
    <n v="5"/>
  </r>
  <r>
    <x v="4"/>
    <n v="101547"/>
    <n v="24135"/>
    <n v="11.710800000000001"/>
    <n v="11717.5"/>
    <n v="217.43"/>
    <n v="13.2"/>
    <n v="0"/>
    <n v="-0.47002300000000002"/>
    <n v="38.0274"/>
    <n v="-1.20662"/>
    <n v="-1.97796E-4"/>
    <n v="9078.59"/>
    <n v="229.72499999999999"/>
    <n v="9.5"/>
    <n v="0"/>
    <n v="0.51410699999999998"/>
    <n v="64.110600000000005"/>
    <n v="-17.532299999999999"/>
    <n v="1.2223900000000001E-4"/>
    <n v="7080.99"/>
    <n v="241.316"/>
    <n v="8.1"/>
    <n v="0"/>
    <n v="1.57735"/>
    <n v="58.934399999999997"/>
    <n v="-18.512599999999999"/>
    <n v="2.6866200000000002E-4"/>
    <n v="5478.85"/>
    <n v="247.34399999999999"/>
    <n v="14.2"/>
    <n v="0.3"/>
    <n v="0.55635000000000001"/>
    <n v="43.766399999999997"/>
    <n v="-5.6743800000000002"/>
    <n v="3.0316099999999998E-4"/>
    <n v="4139.93"/>
    <n v="255.15"/>
    <n v="100"/>
    <n v="100"/>
    <n v="-1.5315700000000001"/>
    <n v="30.405200000000001"/>
    <n v="0.35439500000000002"/>
    <n v="1.7117400000000001E-4"/>
    <n v="2976.7"/>
    <n v="261.18099999999998"/>
    <n v="75.8"/>
    <n v="26.4"/>
    <n v="0.78732800000000003"/>
    <n v="21.668700000000001"/>
    <n v="-11.9407"/>
    <n v="1.11378E-4"/>
    <n v="1454.72"/>
    <n v="273.62599999999998"/>
    <n v="49.2"/>
    <n v="0"/>
    <n v="1.0896699999999999"/>
    <n v="8.9790899999999993"/>
    <n v="-9.5398599999999991"/>
    <n v="9.9638300000000005E-5"/>
    <n v="770.71900000000005"/>
    <n v="278.11900000000003"/>
    <n v="48.8"/>
    <n v="0"/>
    <n v="0.70614399999999999"/>
    <n v="3.9007299999999998"/>
    <n v="-13.392899999999999"/>
    <n v="6.5552699999999993E-5"/>
    <n v="552.45699999999999"/>
    <n v="280.12700000000001"/>
    <n v="46.5"/>
    <n v="0"/>
    <n v="0.36487000000000003"/>
    <n v="4.3473499999999996"/>
    <n v="-13.486700000000001"/>
    <n v="4.8485400000000002E-5"/>
    <n v="5"/>
    <n v="338.298"/>
    <n v="282.14999999999998"/>
    <n v="43"/>
    <n v="0"/>
    <n v="5.5755399999999997E-2"/>
    <n v="4.3285600000000004"/>
    <n v="-12.622199999999999"/>
    <n v="-3.5716600000000002E-6"/>
    <n v="284.05900000000003"/>
    <n v="40.4"/>
    <n v="0"/>
    <n v="-0.175314"/>
    <n v="3.6105200000000002"/>
    <n v="-10.2485"/>
    <n v="-6.2400800000000001E-5"/>
    <n v="128.07499999999999"/>
    <n v="55.5794"/>
    <n v="283.17200000000003"/>
    <n v="0"/>
    <n v="156.114"/>
    <n v="284.29000000000002"/>
    <n v="271.995"/>
    <n v="42.3"/>
    <n v="2.62269"/>
    <n v="-7.3533600000000003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7.5646100000000001"/>
    <n v="0"/>
    <n v="-3.1591800000000003E-2"/>
    <n v="99.1"/>
    <n v="50"/>
    <n v="100"/>
    <n v="0"/>
    <n v="0"/>
    <n v="0"/>
    <n v="160.304"/>
    <n v="12345.7"/>
    <n v="215.07499999999999"/>
    <n v="40.945399999999999"/>
    <n v="8.6111500000000003"/>
    <n v="8.0258800000000009E-3"/>
    <n v="1519.52"/>
    <n v="53.7"/>
    <n v="0"/>
    <n v="6"/>
  </r>
  <r>
    <x v="5"/>
    <n v="102023"/>
    <n v="24134.799999999999"/>
    <n v="14.4093"/>
    <n v="11709.6"/>
    <n v="219.173"/>
    <n v="5.9"/>
    <n v="0"/>
    <n v="0.54625400000000002"/>
    <n v="36.128399999999999"/>
    <n v="-19.333400000000001"/>
    <n v="4.4632999999999999E-4"/>
    <n v="9079.44"/>
    <n v="229.16"/>
    <n v="10.8"/>
    <n v="0"/>
    <n v="0.93354599999999999"/>
    <n v="47.784199999999998"/>
    <n v="-31.769200000000001"/>
    <n v="2.4962699999999999E-4"/>
    <n v="7100.06"/>
    <n v="241.834"/>
    <n v="12.2"/>
    <n v="0"/>
    <n v="0.26035700000000001"/>
    <n v="57.358400000000003"/>
    <n v="-35.793199999999999"/>
    <n v="2.3123299999999999E-4"/>
    <n v="5487.03"/>
    <n v="251.05699999999999"/>
    <n v="4"/>
    <n v="0"/>
    <n v="0.46437899999999999"/>
    <n v="42.609400000000001"/>
    <n v="-31.475899999999999"/>
    <n v="6.84039E-4"/>
    <n v="4150.62"/>
    <n v="251.72399999999999"/>
    <n v="25.6"/>
    <n v="0"/>
    <n v="-0.32774799999999998"/>
    <n v="20.930399999999999"/>
    <n v="-9.0525300000000009"/>
    <n v="3.4274499999999999E-4"/>
    <n v="2998.2"/>
    <n v="259.72800000000001"/>
    <n v="73.2"/>
    <n v="0.4"/>
    <n v="-0.31404900000000002"/>
    <n v="15.7797"/>
    <n v="-10.8789"/>
    <n v="2.0719E-4"/>
    <n v="1486.27"/>
    <n v="271.29300000000001"/>
    <n v="45.9"/>
    <n v="0"/>
    <n v="0.75915299999999997"/>
    <n v="6.2003700000000004"/>
    <n v="-15.7342"/>
    <n v="6.0696899999999998E-5"/>
    <n v="806.96100000000001"/>
    <n v="277.20800000000003"/>
    <n v="44.1"/>
    <n v="0"/>
    <n v="0.25463599999999997"/>
    <n v="6.5556099999999997"/>
    <n v="-17.4436"/>
    <n v="1.05018E-4"/>
    <n v="589.452"/>
    <n v="279.25"/>
    <n v="40.799999999999997"/>
    <n v="0"/>
    <n v="-1.8159199999999999E-3"/>
    <n v="6.5655900000000003"/>
    <n v="-17.2928"/>
    <n v="6.6332899999999996E-5"/>
    <n v="6"/>
    <n v="376.02499999999998"/>
    <n v="281.24299999999999"/>
    <n v="37.799999999999997"/>
    <n v="0"/>
    <n v="-0.18539700000000001"/>
    <n v="6.3285600000000004"/>
    <n v="-16.3111"/>
    <n v="1.62493E-5"/>
    <n v="283.11200000000002"/>
    <n v="35.6"/>
    <n v="0"/>
    <n v="-0.27709600000000001"/>
    <n v="5.5314100000000002"/>
    <n v="-13.940099999999999"/>
    <n v="-4.4468600000000003E-5"/>
    <n v="166.55500000000001"/>
    <n v="55.5794"/>
    <n v="282.00700000000001"/>
    <n v="0"/>
    <n v="191.06800000000001"/>
    <n v="283.51499999999999"/>
    <n v="269.63900000000001"/>
    <n v="37.5"/>
    <n v="3.8483200000000002"/>
    <n v="-9.3605099999999997"/>
    <n v="-50"/>
    <n v="0"/>
    <n v="0"/>
    <n v="0"/>
    <n v="3.9999999999999998E-7"/>
    <n v="0"/>
    <n v="1.875"/>
    <n v="0"/>
    <n v="0.5625"/>
    <n v="0"/>
    <n v="0"/>
    <n v="0"/>
    <n v="0"/>
    <n v="0"/>
    <n v="0"/>
    <n v="0"/>
    <n v="0"/>
    <n v="750"/>
    <n v="13.385199999999999"/>
    <n v="0"/>
    <n v="-0.32824700000000001"/>
    <n v="0.9"/>
    <n v="58.6"/>
    <n v="0"/>
    <n v="33.299999999999997"/>
    <n v="0"/>
    <n v="0"/>
    <n v="85.332899999999995"/>
    <n v="10350.9"/>
    <n v="219.32900000000001"/>
    <n v="71.765500000000003"/>
    <n v="-19.191800000000001"/>
    <n v="7.7842400000000004E-3"/>
    <n v="1247.3599999999999"/>
    <n v="51.4"/>
    <n v="0"/>
    <n v="7"/>
  </r>
  <r>
    <x v="6"/>
    <n v="102481"/>
    <n v="24134.9"/>
    <n v="13.601599999999999"/>
    <n v="11758.7"/>
    <n v="213.24199999999999"/>
    <n v="26.7"/>
    <n v="0"/>
    <n v="0.784277"/>
    <n v="49.7607"/>
    <n v="-35.710500000000003"/>
    <n v="-4.01559E-5"/>
    <n v="9173.7000000000007"/>
    <n v="226.61600000000001"/>
    <n v="46.6"/>
    <n v="0"/>
    <n v="-0.77246700000000001"/>
    <n v="34.632899999999999"/>
    <n v="-55.564599999999999"/>
    <n v="1.63678E-4"/>
    <n v="7189.65"/>
    <n v="245.28399999999999"/>
    <n v="9.5"/>
    <n v="0"/>
    <n v="-5.8298799999999998E-2"/>
    <n v="39.784300000000002"/>
    <n v="-48.658700000000003"/>
    <n v="1.04002E-4"/>
    <n v="5545.55"/>
    <n v="256.80399999999997"/>
    <n v="7.4"/>
    <n v="0"/>
    <n v="-1.21167"/>
    <n v="48.385100000000001"/>
    <n v="-39.769799999999996"/>
    <n v="-4.5932600000000003E-6"/>
    <n v="4175.92"/>
    <n v="252.62799999999999"/>
    <n v="13"/>
    <n v="0"/>
    <n v="0.39237699999999998"/>
    <n v="11.9969"/>
    <n v="-24.684200000000001"/>
    <n v="3.6394200000000002E-4"/>
    <n v="3024.58"/>
    <n v="258.66800000000001"/>
    <n v="18.3"/>
    <n v="0"/>
    <n v="1.4849600000000001"/>
    <n v="6.5234399999999999"/>
    <n v="-18.5808"/>
    <n v="-6.6135299999999998E-6"/>
    <n v="1522.67"/>
    <n v="270.43799999999999"/>
    <n v="53.7"/>
    <n v="0"/>
    <n v="1.5209900000000001"/>
    <n v="5.2602200000000003"/>
    <n v="-16.3276"/>
    <n v="1.2285399999999999E-5"/>
    <n v="844.49099999999999"/>
    <n v="277.01600000000002"/>
    <n v="36.799999999999997"/>
    <n v="0"/>
    <n v="0.45287100000000002"/>
    <n v="4.6683000000000003"/>
    <n v="-16.610399999999998"/>
    <n v="2.7141999999999999E-5"/>
    <n v="627.15899999999999"/>
    <n v="279.15300000000002"/>
    <n v="32.799999999999997"/>
    <n v="0"/>
    <n v="0.13556199999999999"/>
    <n v="4.3798300000000001"/>
    <n v="-16.4864"/>
    <n v="1.6231200000000001E-5"/>
    <n v="6"/>
    <n v="413.85599999999999"/>
    <n v="281.28399999999999"/>
    <n v="29.6"/>
    <n v="0"/>
    <n v="-0.121002"/>
    <n v="4.0588600000000001"/>
    <n v="-16.070699999999999"/>
    <n v="-4.1137699999999999E-7"/>
    <n v="283.41899999999998"/>
    <n v="26.9"/>
    <n v="0"/>
    <n v="-0.30139199999999999"/>
    <n v="3.6114899999999999"/>
    <n v="-14.9383"/>
    <n v="-2.5049600000000002E-5"/>
    <n v="204.363"/>
    <n v="55.5794"/>
    <n v="288.38200000000001"/>
    <n v="0"/>
    <n v="404.80099999999999"/>
    <n v="285.72399999999999"/>
    <n v="266.92399999999998"/>
    <n v="26.3"/>
    <n v="2.4591699999999999"/>
    <n v="-10.604900000000001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19.538699999999999"/>
    <n v="1"/>
    <n v="-0.27954099999999998"/>
    <n v="3.1"/>
    <n v="0.4"/>
    <n v="0"/>
    <n v="0"/>
    <n v="0"/>
    <n v="0"/>
    <n v="28.0564"/>
    <n v="11305.2"/>
    <n v="212.52500000000001"/>
    <n v="61.459800000000001"/>
    <n v="-27.402000000000001"/>
    <n v="-4.1976900000000001E-4"/>
    <n v="1240.1600000000001"/>
    <n v="45.8"/>
    <n v="0"/>
    <n v="8"/>
  </r>
  <r>
    <x v="7"/>
    <n v="102691"/>
    <n v="24135.1"/>
    <n v="12.3202"/>
    <n v="11824.1"/>
    <n v="207.87"/>
    <n v="62.7"/>
    <n v="0"/>
    <n v="9.8464800000000005E-2"/>
    <n v="48.169499999999999"/>
    <n v="-28.325199999999999"/>
    <n v="3.21245E-5"/>
    <n v="9252.2000000000007"/>
    <n v="227.20699999999999"/>
    <n v="37"/>
    <n v="0"/>
    <n v="-0.19514500000000001"/>
    <n v="27.83"/>
    <n v="-43.2134"/>
    <n v="4.5803600000000003E-5"/>
    <n v="7263.78"/>
    <n v="245.45400000000001"/>
    <n v="17.2"/>
    <n v="0"/>
    <n v="-3.1015600000000001E-2"/>
    <n v="32.596400000000003"/>
    <n v="-36.605800000000002"/>
    <n v="1.226E-4"/>
    <n v="5613.37"/>
    <n v="259.45"/>
    <n v="12.5"/>
    <n v="0"/>
    <n v="1.0329200000000001"/>
    <n v="36.6629"/>
    <n v="-37.056100000000001"/>
    <n v="1.2743300000000001E-4"/>
    <n v="4208.3900000000003"/>
    <n v="264.05200000000002"/>
    <n v="8.1"/>
    <n v="0"/>
    <n v="1.1774899999999999"/>
    <n v="20.438199999999998"/>
    <n v="-39.770000000000003"/>
    <n v="1.9261899999999999E-4"/>
    <n v="3043.23"/>
    <n v="259.54599999999999"/>
    <n v="6.8"/>
    <n v="0"/>
    <n v="0.318967"/>
    <n v="0.155112"/>
    <n v="-17.612200000000001"/>
    <n v="3.0427900000000001E-5"/>
    <n v="1539.57"/>
    <n v="270.47500000000002"/>
    <n v="56.6"/>
    <n v="0"/>
    <n v="0.45644499999999999"/>
    <n v="3.5269200000000001"/>
    <n v="-13.746"/>
    <n v="1.39615E-5"/>
    <n v="861.31399999999996"/>
    <n v="276.98700000000002"/>
    <n v="38.9"/>
    <n v="0"/>
    <n v="0.189749"/>
    <n v="3.1042800000000002"/>
    <n v="-14.1563"/>
    <n v="2.3452399999999999E-5"/>
    <n v="644.03899999999999"/>
    <n v="279.08"/>
    <n v="34.700000000000003"/>
    <n v="0"/>
    <n v="4.5074200000000002E-2"/>
    <n v="2.7873800000000002"/>
    <n v="-14.2189"/>
    <n v="2.0414399999999999E-5"/>
    <n v="6"/>
    <n v="430.78699999999998"/>
    <n v="281.16699999999997"/>
    <n v="31.1"/>
    <n v="0"/>
    <n v="-0.11035"/>
    <n v="2.42483"/>
    <n v="-14.110799999999999"/>
    <n v="1.36418E-5"/>
    <n v="283.274"/>
    <n v="28"/>
    <n v="0"/>
    <n v="-0.258104"/>
    <n v="2.0248300000000001"/>
    <n v="-13.523999999999999"/>
    <n v="-4.52026E-7"/>
    <n v="221.39599999999999"/>
    <n v="55.5794"/>
    <n v="289.45800000000003"/>
    <n v="0"/>
    <n v="410.93099999999998"/>
    <n v="285.85700000000003"/>
    <n v="267.04500000000002"/>
    <n v="26.3"/>
    <n v="1.22536"/>
    <n v="-9.8847199999999997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21600"/>
    <n v="22.215299999999999"/>
    <n v="0"/>
    <n v="-1.74805E-2"/>
    <n v="3.9"/>
    <n v="1.7"/>
    <n v="0"/>
    <n v="0"/>
    <n v="0"/>
    <n v="0"/>
    <n v="-16.981000000000002"/>
    <n v="11830.6"/>
    <n v="207.822"/>
    <n v="48.067599999999999"/>
    <n v="-28.5837"/>
    <n v="3.7734399999999999E-3"/>
    <n v="1260.8"/>
    <n v="48.3"/>
    <n v="0"/>
    <n v="9"/>
  </r>
  <r>
    <x v="8"/>
    <n v="102902"/>
    <n v="24135.200000000001"/>
    <n v="11.110799999999999"/>
    <n v="11884.2"/>
    <n v="206.636"/>
    <n v="72.099999999999994"/>
    <n v="0.9"/>
    <n v="0.259994"/>
    <n v="38.260899999999999"/>
    <n v="-21.525300000000001"/>
    <n v="1.0265200000000001E-4"/>
    <n v="9313.58"/>
    <n v="227.68299999999999"/>
    <n v="27.7"/>
    <n v="0"/>
    <n v="0.16298599999999999"/>
    <n v="19.159099999999999"/>
    <n v="-36.453299999999999"/>
    <n v="-5.0551599999999999E-5"/>
    <n v="7321.77"/>
    <n v="245.94"/>
    <n v="19.600000000000001"/>
    <n v="0"/>
    <n v="0.418022"/>
    <n v="28.4452"/>
    <n v="-30.068300000000001"/>
    <n v="1.0836399999999999E-4"/>
    <n v="5668.23"/>
    <n v="259.88600000000002"/>
    <n v="16.3"/>
    <n v="0"/>
    <n v="0.63805100000000003"/>
    <n v="25.353100000000001"/>
    <n v="-31.7758"/>
    <n v="1.03793E-4"/>
    <n v="4254.8599999999997"/>
    <n v="267.089"/>
    <n v="21.1"/>
    <n v="0"/>
    <n v="0.60125200000000001"/>
    <n v="18.779499999999999"/>
    <n v="-34.3996"/>
    <n v="1.2604399999999999E-4"/>
    <n v="3066.31"/>
    <n v="260.78699999999998"/>
    <n v="7.5"/>
    <n v="0"/>
    <n v="1.08436"/>
    <n v="1.29477"/>
    <n v="-16.783799999999999"/>
    <n v="1.3156100000000001E-4"/>
    <n v="1557.94"/>
    <n v="270.60700000000003"/>
    <n v="67"/>
    <n v="0"/>
    <n v="0.93807499999999999"/>
    <n v="3.6231800000000001"/>
    <n v="-13.435"/>
    <n v="1.1069999999999999E-4"/>
    <n v="879.10199999999998"/>
    <n v="277.15100000000001"/>
    <n v="46.5"/>
    <n v="0"/>
    <n v="0.342082"/>
    <n v="3.5537299999999998"/>
    <n v="-13.6073"/>
    <n v="8.7522000000000007E-5"/>
    <n v="661.596"/>
    <n v="279.27100000000002"/>
    <n v="41.7"/>
    <n v="0"/>
    <n v="0.110526"/>
    <n v="3.51952"/>
    <n v="-13.481"/>
    <n v="7.24564E-5"/>
    <n v="6"/>
    <n v="448.13600000000002"/>
    <n v="281.36500000000001"/>
    <n v="37.9"/>
    <n v="0"/>
    <n v="-8.6544399999999994E-2"/>
    <n v="3.3974000000000002"/>
    <n v="-13.005100000000001"/>
    <n v="4.7082200000000001E-5"/>
    <n v="283.392"/>
    <n v="34.700000000000003"/>
    <n v="0"/>
    <n v="-0.220468"/>
    <n v="3.1211700000000002"/>
    <n v="-11.860799999999999"/>
    <n v="1.27795E-5"/>
    <n v="238.51900000000001"/>
    <n v="55.5794"/>
    <n v="283.8"/>
    <n v="0"/>
    <n v="183.804"/>
    <n v="284.77199999999999"/>
    <n v="269.77"/>
    <n v="34.700000000000003"/>
    <n v="2.0891700000000002"/>
    <n v="-7.8408199999999999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21.7776"/>
    <n v="0"/>
    <n v="-6.2133800000000003E-2"/>
    <n v="4.0999999999999996"/>
    <n v="5"/>
    <n v="0"/>
    <n v="0"/>
    <n v="1.6"/>
    <n v="0.4"/>
    <n v="7.1327800000000003"/>
    <n v="12133"/>
    <n v="205.38800000000001"/>
    <n v="39.382300000000001"/>
    <n v="-24.889700000000001"/>
    <n v="4.2679800000000002E-3"/>
    <n v="1292.8"/>
    <n v="58.2"/>
    <n v="0"/>
    <n v="10"/>
  </r>
  <r>
    <x v="9"/>
    <n v="103131"/>
    <n v="24135.1"/>
    <n v="10.8316"/>
    <n v="11937.6"/>
    <n v="206.32300000000001"/>
    <n v="68.3"/>
    <n v="1.4"/>
    <n v="0.18512500000000001"/>
    <n v="28.7212"/>
    <n v="-16.5627"/>
    <n v="1.3835900000000001E-4"/>
    <n v="9361.73"/>
    <n v="228.43199999999999"/>
    <n v="8.4"/>
    <n v="0"/>
    <n v="1.08938"/>
    <n v="15.5158"/>
    <n v="-31.147500000000001"/>
    <n v="4.5359099999999997E-5"/>
    <n v="7364.36"/>
    <n v="246.197"/>
    <n v="19.100000000000001"/>
    <n v="0"/>
    <n v="0.59995699999999996"/>
    <n v="21.7714"/>
    <n v="-24.745200000000001"/>
    <n v="-2.93228E-5"/>
    <n v="5712.99"/>
    <n v="259.44400000000002"/>
    <n v="25.3"/>
    <n v="0"/>
    <n v="0.35988500000000001"/>
    <n v="21.321000000000002"/>
    <n v="-24.4176"/>
    <n v="3.5816999999999999E-5"/>
    <n v="4300.8100000000004"/>
    <n v="268.67399999999998"/>
    <n v="23.5"/>
    <n v="0"/>
    <n v="0.25218800000000002"/>
    <n v="16.435300000000002"/>
    <n v="-27.883400000000002"/>
    <n v="5.49777E-5"/>
    <n v="3092.54"/>
    <n v="265.63900000000001"/>
    <n v="5.6"/>
    <n v="0"/>
    <n v="0.79772699999999996"/>
    <n v="1.75759"/>
    <n v="-22.076799999999999"/>
    <n v="1.0582900000000001E-4"/>
    <n v="1576.92"/>
    <n v="270.738"/>
    <n v="72.5"/>
    <n v="0.9"/>
    <n v="0.48520400000000002"/>
    <n v="1.07725"/>
    <n v="-12.4559"/>
    <n v="9.7444599999999999E-5"/>
    <n v="897.67100000000005"/>
    <n v="277.25900000000001"/>
    <n v="50.5"/>
    <n v="0"/>
    <n v="3.1697299999999998E-2"/>
    <n v="0.40333999999999998"/>
    <n v="-12.3736"/>
    <n v="7.8295300000000002E-5"/>
    <n v="680.04600000000005"/>
    <n v="279.363"/>
    <n v="45"/>
    <n v="0"/>
    <n v="-0.138492"/>
    <n v="0.107637"/>
    <n v="-12.3081"/>
    <n v="6.9218499999999995E-5"/>
    <n v="6"/>
    <n v="466.49900000000002"/>
    <n v="281.41800000000001"/>
    <n v="40.5"/>
    <n v="0"/>
    <n v="-0.30102499999999999"/>
    <n v="-0.17393600000000001"/>
    <n v="-12.084099999999999"/>
    <n v="5.3652100000000001E-5"/>
    <n v="283.31"/>
    <n v="37.5"/>
    <n v="0"/>
    <n v="-0.38891500000000001"/>
    <n v="-0.36920900000000001"/>
    <n v="-11.001099999999999"/>
    <n v="6.7285199999999997E-6"/>
    <n v="256.86799999999999"/>
    <n v="55.5794"/>
    <n v="282.16500000000002"/>
    <n v="0"/>
    <n v="112.896"/>
    <n v="283.94900000000001"/>
    <n v="270.63499999999999"/>
    <n v="39.1"/>
    <n v="-0.21803"/>
    <n v="-6.2651000000000003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2000"/>
    <n v="21.567299999999999"/>
    <n v="0"/>
    <n v="-0.45483400000000002"/>
    <n v="3.7"/>
    <n v="4.5999999999999996"/>
    <n v="0"/>
    <n v="0"/>
    <n v="4.7"/>
    <n v="2.7"/>
    <n v="9.6823700000000006"/>
    <n v="12456"/>
    <n v="203.238"/>
    <n v="27.376100000000001"/>
    <n v="-23.494399999999999"/>
    <n v="5.65943E-3"/>
    <n v="1325.44"/>
    <n v="63.6"/>
    <n v="0"/>
    <n v="11"/>
  </r>
  <r>
    <x v="10"/>
    <n v="103305"/>
    <n v="24135.1"/>
    <n v="7.4015500000000003"/>
    <n v="11973.4"/>
    <n v="207.2"/>
    <n v="52.8"/>
    <n v="0"/>
    <n v="3.7722699999999998E-2"/>
    <n v="12.2235"/>
    <n v="-25.515000000000001"/>
    <n v="6.56702E-5"/>
    <n v="9394.5"/>
    <n v="228.80799999999999"/>
    <n v="16.8"/>
    <n v="0"/>
    <n v="-3.3550799999999999E-2"/>
    <n v="11.4002"/>
    <n v="-21.744399999999999"/>
    <n v="1.1704300000000001E-5"/>
    <n v="7393.59"/>
    <n v="246.63499999999999"/>
    <n v="18.8"/>
    <n v="0"/>
    <n v="-0.47318900000000003"/>
    <n v="20.063500000000001"/>
    <n v="-18.793800000000001"/>
    <n v="9.0284600000000006E-5"/>
    <n v="5739.06"/>
    <n v="259.08300000000003"/>
    <n v="34.9"/>
    <n v="0"/>
    <n v="-5.0662100000000002E-2"/>
    <n v="19.0989"/>
    <n v="-20.018000000000001"/>
    <n v="2.6525100000000001E-5"/>
    <n v="4332.32"/>
    <n v="267.15100000000001"/>
    <n v="35.799999999999997"/>
    <n v="0"/>
    <n v="-0.26092599999999999"/>
    <n v="14.086"/>
    <n v="-20.085899999999999"/>
    <n v="4.7244299999999998E-5"/>
    <n v="3119.86"/>
    <n v="268.91399999999999"/>
    <n v="18.3"/>
    <n v="0"/>
    <n v="0.51855499999999999"/>
    <n v="3.1242399999999999"/>
    <n v="-20.034400000000002"/>
    <n v="6.6554699999999995E-5"/>
    <n v="1589.99"/>
    <n v="271.952"/>
    <n v="16.600000000000001"/>
    <n v="0"/>
    <n v="0.79111699999999996"/>
    <n v="-7.7880900000000001E-3"/>
    <n v="-10.334199999999999"/>
    <n v="6.5557900000000005E-5"/>
    <n v="910.70699999999999"/>
    <n v="277.11"/>
    <n v="43.7"/>
    <n v="0"/>
    <n v="0.438666"/>
    <n v="-0.12134300000000001"/>
    <n v="-9.1439199999999996"/>
    <n v="7.1934599999999994E-5"/>
    <n v="693.26700000000005"/>
    <n v="279.19600000000003"/>
    <n v="39.5"/>
    <n v="0"/>
    <n v="0.26752500000000001"/>
    <n v="-9.3134800000000004E-2"/>
    <n v="-9.0929699999999993"/>
    <n v="6.8842000000000003E-5"/>
    <n v="6"/>
    <n v="479.88600000000002"/>
    <n v="281.24200000000002"/>
    <n v="35.799999999999997"/>
    <n v="0"/>
    <n v="7.1009799999999998E-2"/>
    <n v="-3.9680199999999999E-2"/>
    <n v="-9.0035600000000002"/>
    <n v="6.5717599999999996E-5"/>
    <n v="283.226"/>
    <n v="32.9"/>
    <n v="0"/>
    <n v="-0.14457300000000001"/>
    <n v="7.80835E-2"/>
    <n v="-8.71739"/>
    <n v="5.5464000000000003E-5"/>
    <n v="270.43299999999999"/>
    <n v="55.5794"/>
    <n v="280.48899999999998"/>
    <n v="0"/>
    <n v="63.24"/>
    <n v="282.67500000000001"/>
    <n v="269.45"/>
    <n v="39.1"/>
    <n v="0.71924100000000002"/>
    <n v="-3.98794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22.580100000000002"/>
    <n v="0"/>
    <n v="0.18823200000000001"/>
    <n v="0"/>
    <n v="1.6"/>
    <n v="0"/>
    <n v="0"/>
    <n v="0"/>
    <n v="1.6"/>
    <n v="-18.5671"/>
    <n v="12793.1"/>
    <n v="203.38200000000001"/>
    <n v="17.2637"/>
    <n v="-19.898399999999999"/>
    <n v="9.5733699999999994E-3"/>
    <n v="1346.24"/>
    <n v="46.1"/>
    <n v="0"/>
    <n v="12"/>
  </r>
  <r>
    <x v="11"/>
    <n v="103359"/>
    <n v="24135.3"/>
    <n v="5.4201899999999998"/>
    <n v="11991.7"/>
    <n v="206.56100000000001"/>
    <n v="65.7"/>
    <n v="0"/>
    <n v="2.01426E-2"/>
    <n v="10.689399999999999"/>
    <n v="-23.272400000000001"/>
    <n v="5.25886E-5"/>
    <n v="9409.91"/>
    <n v="229.08500000000001"/>
    <n v="43.1"/>
    <n v="0"/>
    <n v="-5.8859399999999999E-2"/>
    <n v="14.2684"/>
    <n v="-18.528099999999998"/>
    <n v="3.53394E-6"/>
    <n v="7406.66"/>
    <n v="246.93899999999999"/>
    <n v="15.8"/>
    <n v="0"/>
    <n v="7.0212899999999995E-2"/>
    <n v="19.282499999999999"/>
    <n v="-14.86"/>
    <n v="3.6140299999999997E-5"/>
    <n v="5753.16"/>
    <n v="259.03800000000001"/>
    <n v="34.6"/>
    <n v="0"/>
    <n v="-6.2658199999999997E-2"/>
    <n v="16.154399999999999"/>
    <n v="-16.6813"/>
    <n v="7.2722499999999994E-5"/>
    <n v="4350.96"/>
    <n v="265.733"/>
    <n v="45.2"/>
    <n v="0"/>
    <n v="0.112205"/>
    <n v="11.895300000000001"/>
    <n v="-16.841000000000001"/>
    <n v="3.8649899999999997E-5"/>
    <n v="3138.5"/>
    <n v="270.69600000000003"/>
    <n v="20.3"/>
    <n v="0"/>
    <n v="9.6562499999999996E-2"/>
    <n v="6.7599099999999996"/>
    <n v="-14.9795"/>
    <n v="8.2786499999999998E-5"/>
    <n v="1595.14"/>
    <n v="272.64299999999997"/>
    <n v="10.1"/>
    <n v="0"/>
    <n v="0.79872100000000001"/>
    <n v="-0.48316399999999998"/>
    <n v="-9.4464799999999993"/>
    <n v="5.0661000000000002E-5"/>
    <n v="915.23699999999997"/>
    <n v="277.29500000000002"/>
    <n v="40.6"/>
    <n v="0"/>
    <n v="0.24581600000000001"/>
    <n v="-6.4860799999999996E-2"/>
    <n v="-8.5452899999999996"/>
    <n v="4.9385499999999997E-5"/>
    <n v="697.68200000000002"/>
    <n v="279.38200000000001"/>
    <n v="36.5"/>
    <n v="0"/>
    <n v="6.5594200000000005E-2"/>
    <n v="8.2917500000000005E-2"/>
    <n v="-8.5080600000000004"/>
    <n v="5.25886E-5"/>
    <n v="5"/>
    <n v="484.178"/>
    <n v="281.44200000000001"/>
    <n v="33"/>
    <n v="0"/>
    <n v="-0.103813"/>
    <n v="0.24193799999999999"/>
    <n v="-8.4663500000000003"/>
    <n v="5.65012E-5"/>
    <n v="283.39100000000002"/>
    <n v="30.5"/>
    <n v="0"/>
    <n v="-0.23527300000000001"/>
    <n v="0.55889900000000003"/>
    <n v="-8.1163500000000006"/>
    <n v="5.79008E-5"/>
    <n v="274.57299999999998"/>
    <n v="55.5794"/>
    <n v="279.57600000000002"/>
    <n v="0"/>
    <n v="50.306899999999999"/>
    <n v="282.08499999999998"/>
    <n v="268.79599999999999"/>
    <n v="38.700000000000003"/>
    <n v="1.2542199999999999"/>
    <n v="-3.4574699999999998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23.133299999999998"/>
    <n v="0"/>
    <n v="0.227661"/>
    <n v="0"/>
    <n v="0.8"/>
    <n v="0"/>
    <n v="0"/>
    <n v="0"/>
    <n v="0.8"/>
    <n v="20.822500000000002"/>
    <n v="12608.1"/>
    <n v="203.93"/>
    <n v="13.956799999999999"/>
    <n v="-21.073399999999999"/>
    <n v="-1.4263500000000001E-3"/>
    <n v="1411.04"/>
    <n v="35.200000000000003"/>
    <n v="0"/>
    <n v="13"/>
  </r>
  <r>
    <x v="12"/>
    <n v="103356"/>
    <n v="24135"/>
    <n v="3.4044599999999998"/>
    <n v="12011"/>
    <n v="208.00800000000001"/>
    <n v="60.3"/>
    <n v="0"/>
    <n v="3.4235399999999999E-2"/>
    <n v="11.9892"/>
    <n v="-23.221"/>
    <n v="4.7814700000000001E-5"/>
    <n v="9421.1"/>
    <n v="229.55600000000001"/>
    <n v="37.4"/>
    <n v="0"/>
    <n v="-2.19531E-2"/>
    <n v="15.808400000000001"/>
    <n v="-17.369900000000001"/>
    <n v="2.7078499999999998E-5"/>
    <n v="7413.54"/>
    <n v="247.084"/>
    <n v="7.8"/>
    <n v="0"/>
    <n v="5.69531E-2"/>
    <n v="19.224499999999999"/>
    <n v="-15.391299999999999"/>
    <n v="9.6617E-5"/>
    <n v="5761.34"/>
    <n v="258.51100000000002"/>
    <n v="39.799999999999997"/>
    <n v="0"/>
    <n v="4.5662099999999997E-2"/>
    <n v="14.012700000000001"/>
    <n v="-15.7211"/>
    <n v="4.5723300000000003E-5"/>
    <n v="4360.84"/>
    <n v="265.709"/>
    <n v="46.1"/>
    <n v="0"/>
    <n v="0.21874399999999999"/>
    <n v="9.8657900000000005"/>
    <n v="-15.976599999999999"/>
    <n v="1.3550899999999999E-5"/>
    <n v="3145.3"/>
    <n v="271.76100000000002"/>
    <n v="32.4"/>
    <n v="0"/>
    <n v="0.20924799999999999"/>
    <n v="3.0170599999999999"/>
    <n v="-14.2255"/>
    <n v="5.1421600000000002E-5"/>
    <n v="1596.06"/>
    <n v="274.04899999999998"/>
    <n v="5.3"/>
    <n v="0"/>
    <n v="0.34799200000000002"/>
    <n v="-0.35828599999999999"/>
    <n v="-8.2385099999999998"/>
    <n v="6.9116199999999997E-6"/>
    <n v="914.98099999999999"/>
    <n v="277.38600000000002"/>
    <n v="39.9"/>
    <n v="0"/>
    <n v="-0.14631"/>
    <n v="-0.76896500000000001"/>
    <n v="-8.0163499999999992"/>
    <n v="4.5591399999999999E-5"/>
    <n v="697.36500000000001"/>
    <n v="279.45699999999999"/>
    <n v="36"/>
    <n v="0"/>
    <n v="-0.31001099999999998"/>
    <n v="-0.81953900000000002"/>
    <n v="-7.9622299999999999"/>
    <n v="4.5533900000000001E-5"/>
    <n v="5"/>
    <n v="483.79399999999998"/>
    <n v="281.52199999999999"/>
    <n v="32.6"/>
    <n v="0"/>
    <n v="-0.44563999999999998"/>
    <n v="-0.82698700000000003"/>
    <n v="-7.8747299999999996"/>
    <n v="4.5144E-5"/>
    <n v="283.39400000000001"/>
    <n v="30.4"/>
    <n v="0"/>
    <n v="-0.47754400000000002"/>
    <n v="-0.40227499999999999"/>
    <n v="-7.3742700000000001"/>
    <n v="4.6141099999999998E-5"/>
    <n v="274.14400000000001"/>
    <n v="55.5794"/>
    <n v="278.8"/>
    <n v="0"/>
    <n v="39.716099999999997"/>
    <n v="281.61700000000002"/>
    <n v="268.77100000000002"/>
    <n v="39.9"/>
    <n v="1.2862800000000001"/>
    <n v="-2.9304700000000001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22.871500000000001"/>
    <n v="0"/>
    <n v="1.3671900000000001E-2"/>
    <n v="0"/>
    <n v="0"/>
    <n v="0"/>
    <n v="0"/>
    <n v="5"/>
    <n v="1.6"/>
    <n v="50.652099999999997"/>
    <n v="12956.6"/>
    <n v="202.255"/>
    <n v="12.2064"/>
    <n v="-18.849599999999999"/>
    <n v="-2.0198099999999999E-3"/>
    <n v="2077.7600000000002"/>
    <n v="6.8"/>
    <n v="0"/>
    <n v="14"/>
  </r>
  <r>
    <x v="13"/>
    <n v="103424"/>
    <n v="24135.200000000001"/>
    <n v="4.2"/>
    <n v="12025.6"/>
    <n v="208.37799999999999"/>
    <n v="49.8"/>
    <n v="0"/>
    <n v="4.2827200000000003E-2"/>
    <n v="7.82986"/>
    <n v="-18.939299999999999"/>
    <n v="1.83246E-6"/>
    <n v="9430.18"/>
    <n v="230.053"/>
    <n v="74.3"/>
    <n v="2.8"/>
    <n v="0.10126599999999999"/>
    <n v="14.276199999999999"/>
    <n v="-18.041"/>
    <n v="-3.47949E-6"/>
    <n v="7421.15"/>
    <n v="246.77"/>
    <n v="42.8"/>
    <n v="0"/>
    <n v="0.193299"/>
    <n v="14.5566"/>
    <n v="-16.918600000000001"/>
    <n v="1.5746399999999999E-5"/>
    <n v="5773.46"/>
    <n v="257.25"/>
    <n v="58.9"/>
    <n v="0"/>
    <n v="-2.8625000000000001E-2"/>
    <n v="10.2517"/>
    <n v="-15.2667"/>
    <n v="7.3977299999999994E-5"/>
    <n v="4377.1000000000004"/>
    <n v="265.67099999999999"/>
    <n v="39.200000000000003"/>
    <n v="0"/>
    <n v="3.3888700000000001E-2"/>
    <n v="8.7305399999999995"/>
    <n v="-12.9848"/>
    <n v="2.4856000000000001E-5"/>
    <n v="3160.65"/>
    <n v="272.33499999999998"/>
    <n v="35"/>
    <n v="0"/>
    <n v="-5.8373000000000001E-2"/>
    <n v="3.9285700000000001"/>
    <n v="-8.4329099999999997"/>
    <n v="4.1480599999999997E-5"/>
    <n v="1604.75"/>
    <n v="276.14499999999998"/>
    <n v="4.8"/>
    <n v="0"/>
    <n v="0.324241"/>
    <n v="1.20903"/>
    <n v="-7.2465900000000003"/>
    <n v="7.12264E-5"/>
    <n v="920.20299999999997"/>
    <n v="277.21600000000001"/>
    <n v="45.6"/>
    <n v="0"/>
    <n v="0.15252199999999999"/>
    <n v="-1.6117699999999999"/>
    <n v="-7.4118199999999996"/>
    <n v="7.2144900000000001E-5"/>
    <n v="702.68799999999999"/>
    <n v="279.262"/>
    <n v="41.5"/>
    <n v="0"/>
    <n v="-4.1698199999999998E-2"/>
    <n v="-1.9897"/>
    <n v="-7.3270400000000002"/>
    <n v="5.7969E-5"/>
    <n v="5"/>
    <n v="489.25400000000002"/>
    <n v="281.29199999999997"/>
    <n v="37.700000000000003"/>
    <n v="0"/>
    <n v="-0.2324"/>
    <n v="-2.31385"/>
    <n v="-7.2610200000000003"/>
    <n v="4.88031E-5"/>
    <n v="283.24799999999999"/>
    <n v="34.6"/>
    <n v="0"/>
    <n v="-0.379992"/>
    <n v="-2.4730400000000001"/>
    <n v="-6.9910199999999998"/>
    <n v="4.4304300000000002E-5"/>
    <n v="279.714"/>
    <n v="55.5794"/>
    <n v="279.03399999999999"/>
    <n v="0"/>
    <n v="38.904699999999998"/>
    <n v="281.78800000000001"/>
    <n v="269.89999999999998"/>
    <n v="43"/>
    <n v="-0.36292200000000002"/>
    <n v="-3.2566899999999999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733"/>
    <n v="21.089400000000001"/>
    <n v="0"/>
    <n v="-0.144592"/>
    <n v="0"/>
    <n v="0"/>
    <n v="0"/>
    <n v="0"/>
    <n v="6.3"/>
    <n v="30.9"/>
    <n v="33.395000000000003"/>
    <n v="13058.3"/>
    <n v="202.85499999999999"/>
    <n v="13.167299999999999"/>
    <n v="-18.424099999999999"/>
    <n v="1.22047E-3"/>
    <n v="2439.52"/>
    <n v="12.6"/>
    <n v="0"/>
    <n v="15"/>
  </r>
  <r>
    <x v="14"/>
    <n v="103489"/>
    <n v="24134.9"/>
    <n v="5.0124599999999999"/>
    <n v="12043.1"/>
    <n v="208.565"/>
    <n v="59"/>
    <n v="0"/>
    <n v="2.1997099999999999E-2"/>
    <n v="10.0078"/>
    <n v="-16.203399999999998"/>
    <n v="1.12865E-4"/>
    <n v="9447.59"/>
    <n v="229.96299999999999"/>
    <n v="60"/>
    <n v="0"/>
    <n v="-3.0210000000000001E-2"/>
    <n v="7.5841900000000004"/>
    <n v="-17.8797"/>
    <n v="8.4889000000000007E-5"/>
    <n v="7436.51"/>
    <n v="247.10499999999999"/>
    <n v="59.2"/>
    <n v="0"/>
    <n v="6.9872100000000006E-2"/>
    <n v="10.2636"/>
    <n v="-16.910799999999998"/>
    <n v="4.2294900000000001E-5"/>
    <n v="5789.89"/>
    <n v="257.61700000000002"/>
    <n v="47.7"/>
    <n v="0"/>
    <n v="0.107764"/>
    <n v="5.8261200000000004"/>
    <n v="-12.4825"/>
    <n v="4.8708400000000003E-5"/>
    <n v="4392.25"/>
    <n v="265.84699999999998"/>
    <n v="50.7"/>
    <n v="0"/>
    <n v="9.4416E-2"/>
    <n v="8.5132899999999996"/>
    <n v="-10.6929"/>
    <n v="5.82379E-5"/>
    <n v="3174.87"/>
    <n v="272.66300000000001"/>
    <n v="36.9"/>
    <n v="0"/>
    <n v="3.8140599999999997E-2"/>
    <n v="5.1883299999999997"/>
    <n v="-6.9922300000000002"/>
    <n v="6.3622999999999997E-5"/>
    <n v="1613.95"/>
    <n v="276.524"/>
    <n v="4.7"/>
    <n v="0"/>
    <n v="-2.1612300000000001E-2"/>
    <n v="1.6693"/>
    <n v="-6.0258799999999999"/>
    <n v="5.3664900000000002E-5"/>
    <n v="927.44799999999998"/>
    <n v="277.43900000000002"/>
    <n v="47.7"/>
    <n v="0"/>
    <n v="-4.5273899999999999E-2"/>
    <n v="-1.2912999999999999"/>
    <n v="-5.4130799999999999"/>
    <n v="2.49592E-5"/>
    <n v="709.774"/>
    <n v="279.43400000000003"/>
    <n v="44.8"/>
    <n v="0"/>
    <n v="-9.7861299999999998E-2"/>
    <n v="-1.48763"/>
    <n v="-5.2536800000000001"/>
    <n v="3.3667100000000002E-5"/>
    <n v="4"/>
    <n v="496.19499999999999"/>
    <n v="281.46300000000002"/>
    <n v="40.799999999999997"/>
    <n v="0"/>
    <n v="-0.141986"/>
    <n v="-1.6169899999999999"/>
    <n v="-5.2531699999999999"/>
    <n v="3.5152299999999999E-5"/>
    <n v="283.48899999999998"/>
    <n v="36.9"/>
    <n v="0"/>
    <n v="-0.175153"/>
    <n v="-1.71709"/>
    <n v="-5.2231699999999996"/>
    <n v="3.5525399999999997E-5"/>
    <n v="286.53100000000001"/>
    <n v="55.5794"/>
    <n v="290.06900000000002"/>
    <n v="0"/>
    <n v="250.20699999999999"/>
    <n v="286.47800000000001"/>
    <n v="270.68799999999999"/>
    <n v="33.299999999999997"/>
    <n v="-1.4604999999999999"/>
    <n v="-4.2204300000000003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18.785799999999998"/>
    <n v="0"/>
    <n v="-2.4218799999999999E-2"/>
    <n v="0"/>
    <n v="0"/>
    <n v="0"/>
    <n v="0"/>
    <n v="0"/>
    <n v="1.7"/>
    <n v="45.781399999999998"/>
    <n v="13265"/>
    <n v="203.386"/>
    <n v="10.3795"/>
    <n v="-21.6478"/>
    <n v="-6.1768200000000004E-3"/>
    <n v="3038.72"/>
    <n v="32.9"/>
    <n v="0"/>
    <n v="16"/>
  </r>
  <r>
    <x v="15"/>
    <n v="103345"/>
    <n v="24135.1"/>
    <n v="4.5003799999999998"/>
    <n v="12046.9"/>
    <n v="208.983"/>
    <n v="53.7"/>
    <n v="0"/>
    <n v="-4.4184599999999997E-2"/>
    <n v="6.9228899999999998"/>
    <n v="-18.288599999999999"/>
    <n v="8.7942700000000001E-5"/>
    <n v="9450.25"/>
    <n v="230.393"/>
    <n v="28.8"/>
    <n v="0"/>
    <n v="-1.10332E-2"/>
    <n v="6.5373999999999999"/>
    <n v="-15.3537"/>
    <n v="4.9775399999999998E-5"/>
    <n v="7438.38"/>
    <n v="247.316"/>
    <n v="48.5"/>
    <n v="0"/>
    <n v="9.84844E-2"/>
    <n v="6.69198"/>
    <n v="-14.265000000000001"/>
    <n v="5.7042500000000001E-5"/>
    <n v="5790.71"/>
    <n v="257.54300000000001"/>
    <n v="25.3"/>
    <n v="0"/>
    <n v="1.1066400000000001E-2"/>
    <n v="8.2646899999999999"/>
    <n v="-12.4518"/>
    <n v="6.7183300000000004E-5"/>
    <n v="4390.3"/>
    <n v="266.64"/>
    <n v="28.4"/>
    <n v="0"/>
    <n v="7.3742199999999994E-2"/>
    <n v="8.3059399999999997"/>
    <n v="-13.3047"/>
    <n v="8.4545300000000005E-5"/>
    <n v="3169.74"/>
    <n v="273.42"/>
    <n v="33.700000000000003"/>
    <n v="0"/>
    <n v="0.121377"/>
    <n v="5.3587999999999996"/>
    <n v="-7.1867599999999996"/>
    <n v="1.2804400000000001E-4"/>
    <n v="1605.6"/>
    <n v="276.85500000000002"/>
    <n v="5.3"/>
    <n v="0"/>
    <n v="0.177589"/>
    <n v="1.54691"/>
    <n v="-4.9831700000000003"/>
    <n v="4.9144300000000003E-5"/>
    <n v="918.04300000000001"/>
    <n v="278.17700000000002"/>
    <n v="44.5"/>
    <n v="0"/>
    <n v="0.191437"/>
    <n v="-2.9003900000000001E-3"/>
    <n v="-4.5505300000000002"/>
    <n v="5.64966E-6"/>
    <n v="699.82600000000002"/>
    <n v="280.12299999999999"/>
    <n v="42.6"/>
    <n v="0"/>
    <n v="0.139793"/>
    <n v="-0.29009499999999999"/>
    <n v="-4.6288499999999999"/>
    <n v="2.18674E-5"/>
    <n v="5"/>
    <n v="485.72699999999998"/>
    <n v="282.14299999999997"/>
    <n v="38.9"/>
    <n v="0"/>
    <n v="6.1656700000000002E-2"/>
    <n v="-0.59674099999999997"/>
    <n v="-4.8189700000000002"/>
    <n v="2.2540200000000001E-5"/>
    <n v="284.18599999999998"/>
    <n v="35.299999999999997"/>
    <n v="0"/>
    <n v="-4.0919900000000002E-2"/>
    <n v="-0.92522000000000004"/>
    <n v="-4.9646800000000004"/>
    <n v="2.2186200000000001E-5"/>
    <n v="275.56200000000001"/>
    <n v="55.5794"/>
    <n v="291.90300000000002"/>
    <n v="0"/>
    <n v="287.37"/>
    <n v="287.25099999999998"/>
    <n v="270.72300000000001"/>
    <n v="31.7"/>
    <n v="-1.13279"/>
    <n v="-4.2594200000000004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21600"/>
    <n v="18.131399999999999"/>
    <n v="0"/>
    <n v="0.133911"/>
    <n v="0"/>
    <n v="0"/>
    <n v="0"/>
    <n v="0"/>
    <n v="0"/>
    <n v="0.8"/>
    <n v="66.239800000000002"/>
    <n v="13016.2"/>
    <n v="203.49799999999999"/>
    <n v="6.7691499999999998"/>
    <n v="-20.0839"/>
    <n v="-3.12401E-3"/>
    <n v="3240.96"/>
    <n v="31.9"/>
    <n v="0"/>
    <n v="17"/>
  </r>
  <r>
    <x v="16"/>
    <n v="103309"/>
    <n v="24135"/>
    <n v="3.9093800000000001"/>
    <n v="12059.9"/>
    <n v="209.37899999999999"/>
    <n v="46.7"/>
    <n v="0"/>
    <n v="-4.5332000000000003E-3"/>
    <n v="3.1488"/>
    <n v="-17.357800000000001"/>
    <n v="1.0778200000000001E-4"/>
    <n v="9460.02"/>
    <n v="230.31"/>
    <n v="37"/>
    <n v="0"/>
    <n v="4.9119099999999999E-2"/>
    <n v="5.2102899999999996"/>
    <n v="-14.0913"/>
    <n v="9.7880200000000005E-5"/>
    <n v="7446.47"/>
    <n v="247.51900000000001"/>
    <n v="50.7"/>
    <n v="0"/>
    <n v="2.2005899999999998E-2"/>
    <n v="5.7961099999999997"/>
    <n v="-11.431800000000001"/>
    <n v="4.5460000000000002E-5"/>
    <n v="5795.77"/>
    <n v="258.20999999999998"/>
    <n v="21.6"/>
    <n v="0"/>
    <n v="0.130277"/>
    <n v="7.2202700000000002"/>
    <n v="-14.348699999999999"/>
    <n v="6.4472400000000003E-5"/>
    <n v="4391.82"/>
    <n v="267.13200000000001"/>
    <n v="33.5"/>
    <n v="0"/>
    <n v="0.16301399999999999"/>
    <n v="6.7535299999999996"/>
    <n v="-14.4339"/>
    <n v="5.8693799999999997E-5"/>
    <n v="3168.9"/>
    <n v="274.03500000000003"/>
    <n v="25.6"/>
    <n v="0"/>
    <n v="0.104766"/>
    <n v="6.2920999999999996"/>
    <n v="-10.3287"/>
    <n v="2.70546E-5"/>
    <n v="1603.26"/>
    <n v="276.952"/>
    <n v="6.3"/>
    <n v="0"/>
    <n v="2.8059600000000001E-2"/>
    <n v="1.7374099999999999"/>
    <n v="-4.6792600000000002"/>
    <n v="5.39423E-5"/>
    <n v="914.30100000000004"/>
    <n v="279.44400000000002"/>
    <n v="21.8"/>
    <n v="0"/>
    <n v="0.221301"/>
    <n v="0.22491"/>
    <n v="-4.4150200000000002"/>
    <n v="2.9879E-5"/>
    <n v="695.726"/>
    <n v="279.99"/>
    <n v="43.2"/>
    <n v="0"/>
    <n v="0.29305900000000001"/>
    <n v="-0.33489000000000002"/>
    <n v="-4.1306700000000003"/>
    <n v="3.8534200000000001E-5"/>
    <n v="4"/>
    <n v="481.83499999999998"/>
    <n v="281.70800000000003"/>
    <n v="44.6"/>
    <n v="0"/>
    <n v="0.241644"/>
    <n v="-0.85034699999999996"/>
    <n v="-4.1760299999999999"/>
    <n v="2.95918E-5"/>
    <n v="283.70999999999998"/>
    <n v="40.6"/>
    <n v="0"/>
    <n v="8.3241200000000001E-2"/>
    <n v="-1.18109"/>
    <n v="-4.2413299999999996"/>
    <n v="2.13204E-5"/>
    <n v="271.952"/>
    <n v="55.5794"/>
    <n v="283.51799999999997"/>
    <n v="0"/>
    <n v="55.472499999999997"/>
    <n v="284.89699999999999"/>
    <n v="272.51799999999997"/>
    <n v="42.3"/>
    <n v="-0.86350099999999996"/>
    <n v="-2.7418399999999998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18.7807"/>
    <n v="0"/>
    <n v="-0.32824700000000001"/>
    <n v="0"/>
    <n v="0"/>
    <n v="0"/>
    <n v="0"/>
    <n v="0"/>
    <n v="0"/>
    <n v="94.241900000000001"/>
    <n v="13062.1"/>
    <n v="204.00700000000001"/>
    <n v="5.1554700000000002"/>
    <n v="-17.300999999999998"/>
    <n v="3.71369E-3"/>
    <n v="3359.68"/>
    <n v="32.200000000000003"/>
    <n v="0"/>
    <n v="18"/>
  </r>
  <r>
    <x v="17"/>
    <n v="103300"/>
    <n v="24135.200000000001"/>
    <n v="1.93723"/>
    <n v="12065.7"/>
    <n v="209.274"/>
    <n v="48.7"/>
    <n v="0"/>
    <n v="-1.7127900000000001E-2"/>
    <n v="2.5843799999999999"/>
    <n v="-18.753299999999999"/>
    <n v="7.8907999999999997E-5"/>
    <n v="9463.17"/>
    <n v="230.483"/>
    <n v="59.4"/>
    <n v="0"/>
    <n v="1.10762E-2"/>
    <n v="7.5283699999999998"/>
    <n v="-14.490399999999999"/>
    <n v="8.8897700000000004E-6"/>
    <n v="7452.24"/>
    <n v="246.85"/>
    <n v="72.8"/>
    <n v="0"/>
    <n v="2.6763700000000001E-2"/>
    <n v="3.7504900000000001"/>
    <n v="-13.7851"/>
    <n v="1.3457399999999999E-4"/>
    <n v="5799.73"/>
    <n v="258.91699999999997"/>
    <n v="14.4"/>
    <n v="0"/>
    <n v="4.4804700000000003E-2"/>
    <n v="6.6932099999999997"/>
    <n v="-12.7697"/>
    <n v="8.4196299999999999E-5"/>
    <n v="4395.42"/>
    <n v="267.01900000000001"/>
    <n v="42.7"/>
    <n v="0"/>
    <n v="0.16032399999999999"/>
    <n v="6.0638500000000004"/>
    <n v="-12.885"/>
    <n v="5.3035599999999998E-5"/>
    <n v="3171.27"/>
    <n v="274.44799999999998"/>
    <n v="31.5"/>
    <n v="0"/>
    <n v="0.14968000000000001"/>
    <n v="6.1889700000000003"/>
    <n v="-10.3718"/>
    <n v="3.8955799999999997E-5"/>
    <n v="1602.38"/>
    <n v="276.904"/>
    <n v="7.1"/>
    <n v="0"/>
    <n v="-2.4887699999999999E-2"/>
    <n v="2.0729099999999998"/>
    <n v="-4.5622199999999999"/>
    <n v="6.6428100000000002E-5"/>
    <n v="913.423"/>
    <n v="279.67200000000003"/>
    <n v="24.5"/>
    <n v="0"/>
    <n v="0.12917999999999999"/>
    <n v="0.77697499999999997"/>
    <n v="-4.2184299999999997"/>
    <n v="5.5517799999999999E-5"/>
    <n v="694.54100000000005"/>
    <n v="280.42200000000003"/>
    <n v="39"/>
    <n v="0"/>
    <n v="0.20432800000000001"/>
    <n v="-0.31671899999999997"/>
    <n v="-3.8124400000000001"/>
    <n v="6.8133900000000002E-5"/>
    <n v="5"/>
    <n v="480.49299999999999"/>
    <n v="281.78199999999998"/>
    <n v="45.6"/>
    <n v="0"/>
    <n v="0.187334"/>
    <n v="-1.2126399999999999"/>
    <n v="-3.5626099999999998"/>
    <n v="4.4066900000000003E-5"/>
    <n v="283.65300000000002"/>
    <n v="42.8"/>
    <n v="0"/>
    <n v="5.8288600000000003E-2"/>
    <n v="-1.27617"/>
    <n v="-3.24803"/>
    <n v="2.7313499999999999E-5"/>
    <n v="270.54700000000003"/>
    <n v="55.5794"/>
    <n v="280.18299999999999"/>
    <n v="0"/>
    <n v="19.952100000000002"/>
    <n v="282.78500000000003"/>
    <n v="272.65499999999997"/>
    <n v="49.2"/>
    <n v="-0.45975100000000002"/>
    <n v="-1.7711600000000001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1969"/>
    <n v="20.2776"/>
    <n v="0"/>
    <n v="7.7270500000000006E-2"/>
    <n v="0"/>
    <n v="0"/>
    <n v="0"/>
    <n v="0"/>
    <n v="5"/>
    <n v="0"/>
    <n v="88.711600000000004"/>
    <n v="13235.6"/>
    <n v="204.62899999999999"/>
    <n v="5.8273799999999998"/>
    <n v="-16.586099999999998"/>
    <n v="2.8821599999999999E-3"/>
    <n v="3449.6"/>
    <n v="33.6"/>
    <n v="0"/>
    <n v="19"/>
  </r>
  <r>
    <x v="18"/>
    <n v="103253"/>
    <n v="24135"/>
    <n v="1.6005100000000001"/>
    <n v="12067.7"/>
    <n v="209.434"/>
    <n v="59.8"/>
    <n v="0"/>
    <n v="-3.0508799999999999E-2"/>
    <n v="-0.53779600000000005"/>
    <n v="-20.695499999999999"/>
    <n v="6.50739E-5"/>
    <n v="9460.09"/>
    <n v="230.47800000000001"/>
    <n v="100"/>
    <n v="100"/>
    <n v="2.8919899999999998E-2"/>
    <n v="6.02799"/>
    <n v="-17.426600000000001"/>
    <n v="8.3375199999999994E-5"/>
    <n v="7451.36"/>
    <n v="246.72800000000001"/>
    <n v="46.5"/>
    <n v="0"/>
    <n v="1.4375000000000001E-2"/>
    <n v="7.4242600000000003"/>
    <n v="-14.9887"/>
    <n v="3.5470899999999999E-5"/>
    <n v="5797.97"/>
    <n v="259.14400000000001"/>
    <n v="10"/>
    <n v="0"/>
    <n v="-0.11625000000000001"/>
    <n v="6.3727200000000002"/>
    <n v="-11.3726"/>
    <n v="6.1995099999999999E-5"/>
    <n v="4393.96"/>
    <n v="266.94499999999999"/>
    <n v="42.6"/>
    <n v="0"/>
    <n v="-6.4203099999999999E-2"/>
    <n v="6.4515599999999997"/>
    <n v="-10.7775"/>
    <n v="5.7257799999999999E-5"/>
    <n v="3169.92"/>
    <n v="274.56099999999998"/>
    <n v="34.5"/>
    <n v="0"/>
    <n v="-2.0015600000000001E-2"/>
    <n v="6.6588799999999999"/>
    <n v="-6.5464700000000002"/>
    <n v="2.12924E-5"/>
    <n v="1599.15"/>
    <n v="276.86599999999999"/>
    <n v="8.6999999999999993"/>
    <n v="0"/>
    <n v="6.7187499999999997E-2"/>
    <n v="2.0393300000000001"/>
    <n v="-4.5607300000000004"/>
    <n v="8.9448699999999996E-5"/>
    <n v="909.97299999999996"/>
    <n v="279.77499999999998"/>
    <n v="30.6"/>
    <n v="0"/>
    <n v="0.15673699999999999"/>
    <n v="0.88694600000000001"/>
    <n v="-3.9618600000000002"/>
    <n v="5.8464400000000002E-5"/>
    <n v="690.92"/>
    <n v="280.661"/>
    <n v="40.5"/>
    <n v="0"/>
    <n v="0.17066600000000001"/>
    <n v="0.23782"/>
    <n v="-3.5479699999999998"/>
    <n v="6.1956699999999996E-5"/>
    <n v="5"/>
    <n v="476.67899999999997"/>
    <n v="281.93400000000003"/>
    <n v="46.3"/>
    <n v="0"/>
    <n v="0.134548"/>
    <n v="-0.42298599999999997"/>
    <n v="-3.20716"/>
    <n v="4.5998499999999997E-5"/>
    <n v="283.63299999999998"/>
    <n v="44.3"/>
    <n v="0"/>
    <n v="4.06177E-2"/>
    <n v="-0.30511199999999999"/>
    <n v="-2.8031999999999999"/>
    <n v="2.8427200000000001E-5"/>
    <n v="266.66800000000001"/>
    <n v="55.5794"/>
    <n v="279.89999999999998"/>
    <n v="0"/>
    <n v="15.310700000000001"/>
    <n v="282.47300000000001"/>
    <n v="272.89999999999998"/>
    <n v="51.1"/>
    <n v="0.49179699999999998"/>
    <n v="-1.53382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20.5168"/>
    <n v="0"/>
    <n v="8.5693400000000003E-2"/>
    <n v="0"/>
    <n v="0"/>
    <n v="3.8"/>
    <n v="0"/>
    <n v="100"/>
    <n v="39.1"/>
    <n v="51.819299999999998"/>
    <n v="12788.5"/>
    <n v="205.202"/>
    <n v="2.2126800000000002"/>
    <n v="-16.8216"/>
    <n v="-6.4034000000000001E-3"/>
    <n v="3446.56"/>
    <n v="34.799999999999997"/>
    <n v="0"/>
    <n v="20"/>
  </r>
  <r>
    <x v="19"/>
    <n v="103147"/>
    <n v="24135.3"/>
    <n v="2.0053800000000002"/>
    <n v="12064.6"/>
    <n v="209.767"/>
    <n v="64.599999999999994"/>
    <n v="0"/>
    <n v="1.5003900000000001E-2"/>
    <n v="-6.9329599999999996"/>
    <n v="-20.783899999999999"/>
    <n v="1.03571E-4"/>
    <n v="9453.7900000000009"/>
    <n v="231.07"/>
    <n v="86.1"/>
    <n v="5"/>
    <n v="-5.2447300000000002E-2"/>
    <n v="4.3716699999999999"/>
    <n v="-19.4343"/>
    <n v="7.5218300000000005E-5"/>
    <n v="7442.87"/>
    <n v="247.261"/>
    <n v="25"/>
    <n v="0"/>
    <n v="-5.1412100000000002E-2"/>
    <n v="7.2438700000000003"/>
    <n v="-15.480600000000001"/>
    <n v="6.7509799999999995E-5"/>
    <n v="5788.72"/>
    <n v="259.048"/>
    <n v="9.6"/>
    <n v="0"/>
    <n v="-3.7759800000000003E-2"/>
    <n v="7.3995600000000001"/>
    <n v="-12.3591"/>
    <n v="7.4120800000000004E-5"/>
    <n v="4385.16"/>
    <n v="266.53300000000002"/>
    <n v="42.7"/>
    <n v="0"/>
    <n v="-7.2185600000000003E-2"/>
    <n v="8.3216800000000006"/>
    <n v="-9.9453399999999998"/>
    <n v="5.7705399999999998E-5"/>
    <n v="3162.42"/>
    <n v="274.61099999999999"/>
    <n v="27.7"/>
    <n v="0"/>
    <n v="-8.4937499999999999E-2"/>
    <n v="6.0553999999999997"/>
    <n v="-6.5410500000000003"/>
    <n v="8.3084999999999995E-5"/>
    <n v="1590.6"/>
    <n v="277.48500000000001"/>
    <n v="10.5"/>
    <n v="0"/>
    <n v="6.3616199999999998E-2"/>
    <n v="2.5790199999999999"/>
    <n v="-4.6209499999999997"/>
    <n v="7.7149699999999998E-5"/>
    <n v="900.91200000000003"/>
    <n v="279.72800000000001"/>
    <n v="32.1"/>
    <n v="0"/>
    <n v="2.3445299999999999E-2"/>
    <n v="1.5322499999999999"/>
    <n v="-3.86381"/>
    <n v="6.3316800000000003E-5"/>
    <n v="681.89800000000002"/>
    <n v="280.60399999999998"/>
    <n v="43.3"/>
    <n v="0"/>
    <n v="5.2118200000000003E-2"/>
    <n v="0.80291699999999999"/>
    <n v="-3.5007000000000001"/>
    <n v="5.8730500000000003E-5"/>
    <n v="5"/>
    <n v="467.64600000000002"/>
    <n v="281.97800000000001"/>
    <n v="46.9"/>
    <n v="0"/>
    <n v="6.7678699999999994E-2"/>
    <n v="0.37023200000000001"/>
    <n v="-3.1846100000000002"/>
    <n v="3.8995000000000002E-5"/>
    <n v="283.47899999999998"/>
    <n v="44.6"/>
    <n v="0"/>
    <n v="4.0057099999999998E-2"/>
    <n v="0.77975300000000003"/>
    <n v="-2.8066800000000001"/>
    <n v="2.9493300000000001E-5"/>
    <n v="257.63900000000001"/>
    <n v="55.5794"/>
    <n v="278.642"/>
    <n v="0"/>
    <n v="15.622299999999999"/>
    <n v="281.58999999999997"/>
    <n v="272.642"/>
    <n v="53.3"/>
    <n v="1.4358299999999999"/>
    <n v="-1.4445699999999999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21.0398"/>
    <n v="0"/>
    <n v="-0.23815900000000001"/>
    <n v="0"/>
    <n v="0"/>
    <n v="0"/>
    <n v="0"/>
    <n v="5"/>
    <n v="49.2"/>
    <n v="44.920499999999997"/>
    <n v="13004"/>
    <n v="204.73699999999999"/>
    <n v="1.0750999999999999"/>
    <n v="-18.611699999999999"/>
    <n v="2.84118E-3"/>
    <n v="3427.84"/>
    <n v="28.6"/>
    <n v="0"/>
    <n v="21"/>
  </r>
  <r>
    <x v="20"/>
    <n v="103060"/>
    <n v="24135"/>
    <n v="2.20017"/>
    <n v="12060.9"/>
    <n v="209.64099999999999"/>
    <n v="51.5"/>
    <n v="0"/>
    <n v="1.7635700000000001E-2"/>
    <n v="-7.1408699999999996"/>
    <n v="-18.459800000000001"/>
    <n v="-1.2045199999999999E-5"/>
    <n v="9448.17"/>
    <n v="230.98699999999999"/>
    <n v="90.4"/>
    <n v="5"/>
    <n v="-5.9310500000000002E-2"/>
    <n v="0.45095200000000002"/>
    <n v="-18.159800000000001"/>
    <n v="1.04669E-4"/>
    <n v="7433.95"/>
    <n v="247.46100000000001"/>
    <n v="13.1"/>
    <n v="0"/>
    <n v="-1.42871E-2"/>
    <n v="4.4851999999999999"/>
    <n v="-16.664100000000001"/>
    <n v="9.9716099999999999E-5"/>
    <n v="5779.05"/>
    <n v="258.95400000000001"/>
    <n v="9.1"/>
    <n v="0"/>
    <n v="7.11836E-2"/>
    <n v="6.38049"/>
    <n v="-13.2432"/>
    <n v="8.80041E-5"/>
    <n v="4376.1000000000004"/>
    <n v="266.45400000000001"/>
    <n v="36.700000000000003"/>
    <n v="0"/>
    <n v="3.0320300000000001E-2"/>
    <n v="8.8960799999999995"/>
    <n v="-10.9352"/>
    <n v="7.0496100000000004E-5"/>
    <n v="3154.39"/>
    <n v="274.47199999999998"/>
    <n v="22.1"/>
    <n v="0"/>
    <n v="-9.6660200000000009E-3"/>
    <n v="5.4611700000000001"/>
    <n v="-8.1546500000000002"/>
    <n v="2.91714E-5"/>
    <n v="1582.42"/>
    <n v="277.096"/>
    <n v="15.4"/>
    <n v="0"/>
    <n v="-3.7539999999999997E-2"/>
    <n v="3.2605900000000001"/>
    <n v="-4.9451400000000003"/>
    <n v="1.10775E-4"/>
    <n v="893.27200000000005"/>
    <n v="279.55599999999998"/>
    <n v="35.1"/>
    <n v="0"/>
    <n v="8.5697800000000005E-2"/>
    <n v="1.5427900000000001"/>
    <n v="-4.1591699999999996"/>
    <n v="6.7875700000000005E-5"/>
    <n v="674.32100000000003"/>
    <n v="280.62200000000001"/>
    <n v="43.5"/>
    <n v="0"/>
    <n v="0.136818"/>
    <n v="0.74797599999999997"/>
    <n v="-3.7747999999999999"/>
    <n v="6.1819699999999994E-5"/>
    <n v="5"/>
    <n v="460.02499999999998"/>
    <n v="281.99799999999999"/>
    <n v="46.4"/>
    <n v="0"/>
    <n v="0.16461200000000001"/>
    <n v="0.48551499999999997"/>
    <n v="-3.4334500000000001"/>
    <n v="4.3702300000000003E-5"/>
    <n v="283.18799999999999"/>
    <n v="46.1"/>
    <n v="0"/>
    <n v="0.120186"/>
    <n v="1.0276000000000001"/>
    <n v="-3.02508"/>
    <n v="2.8203200000000001E-5"/>
    <n v="250.107"/>
    <n v="55.5794"/>
    <n v="278.02499999999998"/>
    <n v="0"/>
    <n v="14.6473"/>
    <n v="280.95299999999997"/>
    <n v="272.41500000000002"/>
    <n v="54.6"/>
    <n v="1.4750000000000001"/>
    <n v="-1.5669299999999999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21.4771"/>
    <n v="0"/>
    <n v="0.17627000000000001"/>
    <n v="0"/>
    <n v="0"/>
    <n v="0"/>
    <n v="0"/>
    <n v="5"/>
    <n v="36.6"/>
    <n v="48.141199999999998"/>
    <n v="12932.2"/>
    <n v="204.816"/>
    <n v="-2.32959"/>
    <n v="-17.7883"/>
    <n v="-4.2016599999999997E-4"/>
    <n v="3385.12"/>
    <n v="24.8"/>
    <n v="0"/>
    <n v="22"/>
  </r>
  <r>
    <x v="21"/>
    <n v="102995"/>
    <n v="24135"/>
    <n v="2.2010700000000001"/>
    <n v="12061.1"/>
    <n v="209.97399999999999"/>
    <n v="48.8"/>
    <n v="0"/>
    <n v="-2.9941400000000002E-3"/>
    <n v="-2.3819499999999998"/>
    <n v="-15.6669"/>
    <n v="5.6540599999999999E-5"/>
    <n v="9449.06"/>
    <n v="230.66800000000001"/>
    <n v="89"/>
    <n v="5"/>
    <n v="-2.3154299999999999E-2"/>
    <n v="-2.9273500000000001"/>
    <n v="-19.555099999999999"/>
    <n v="6.1066299999999995E-5"/>
    <n v="7433.84"/>
    <n v="247.96299999999999"/>
    <n v="11"/>
    <n v="0"/>
    <n v="4.2230499999999997E-2"/>
    <n v="0.150787"/>
    <n v="-17.238700000000001"/>
    <n v="1.07472E-4"/>
    <n v="5776.11"/>
    <n v="259.48500000000001"/>
    <n v="9.9"/>
    <n v="0"/>
    <n v="9.7398399999999996E-2"/>
    <n v="4.5021199999999997"/>
    <n v="-14.200200000000001"/>
    <n v="9.8683099999999997E-5"/>
    <n v="4371.17"/>
    <n v="266.93099999999998"/>
    <n v="15.4"/>
    <n v="0"/>
    <n v="-9.8566399999999998E-2"/>
    <n v="7.4642400000000002"/>
    <n v="-13.379300000000001"/>
    <n v="9.3198199999999998E-5"/>
    <n v="3149.83"/>
    <n v="274.17"/>
    <n v="19.7"/>
    <n v="0"/>
    <n v="-8.1970699999999994E-2"/>
    <n v="5.83256"/>
    <n v="-9.6939499999999992"/>
    <n v="4.7263699999999999E-5"/>
    <n v="1577.72"/>
    <n v="277.28699999999998"/>
    <n v="13.1"/>
    <n v="0"/>
    <n v="6.4304700000000006E-2"/>
    <n v="1.69767"/>
    <n v="-4.9273300000000004"/>
    <n v="1.0814099999999999E-4"/>
    <n v="888.101"/>
    <n v="279.839"/>
    <n v="28.3"/>
    <n v="0"/>
    <n v="9.4870099999999999E-2"/>
    <n v="0.81098599999999998"/>
    <n v="-4.0538299999999996"/>
    <n v="9.07793E-5"/>
    <n v="668.98199999999997"/>
    <n v="280.82299999999998"/>
    <n v="39.700000000000003"/>
    <n v="0"/>
    <n v="0.13428999999999999"/>
    <n v="0.19081500000000001"/>
    <n v="-3.70885"/>
    <n v="7.4076800000000002E-5"/>
    <n v="5"/>
    <n v="454.57400000000001"/>
    <n v="282.13099999999997"/>
    <n v="45.9"/>
    <n v="0"/>
    <n v="0.151918"/>
    <n v="9.6462400000000004E-2"/>
    <n v="-3.4230200000000002"/>
    <n v="5.1020599999999997E-5"/>
    <n v="283.10000000000002"/>
    <n v="47.4"/>
    <n v="0"/>
    <n v="0.106973"/>
    <n v="0.88788299999999998"/>
    <n v="-2.9804200000000001"/>
    <n v="3.5515100000000002E-5"/>
    <n v="244.60900000000001"/>
    <n v="55.5794"/>
    <n v="277.73599999999999"/>
    <n v="0"/>
    <n v="14.834099999999999"/>
    <n v="280.58300000000003"/>
    <n v="272.61799999999999"/>
    <n v="56.9"/>
    <n v="1.5547200000000001"/>
    <n v="-1.51736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604"/>
    <n v="22.1523"/>
    <n v="0"/>
    <n v="0.48583999999999999"/>
    <n v="0"/>
    <n v="0"/>
    <n v="0"/>
    <n v="0"/>
    <n v="5"/>
    <n v="20.8"/>
    <n v="56.0764"/>
    <n v="12864.8"/>
    <n v="205.39599999999999"/>
    <n v="-1.8174300000000001"/>
    <n v="-17.413"/>
    <n v="-2.0529599999999999E-3"/>
    <n v="3342.4"/>
    <n v="23.2"/>
    <n v="0"/>
    <n v="23"/>
  </r>
  <r>
    <x v="22"/>
    <n v="102929"/>
    <n v="24134.7"/>
    <n v="3.5"/>
    <n v="12066.6"/>
    <n v="210.16399999999999"/>
    <n v="47.9"/>
    <n v="0"/>
    <n v="-5.73018E-2"/>
    <n v="-1.6029800000000001"/>
    <n v="-15.0497"/>
    <n v="2.59326E-5"/>
    <n v="9453.18"/>
    <n v="230.53"/>
    <n v="77.099999999999994"/>
    <n v="4.3"/>
    <n v="-7.6693399999999995E-2"/>
    <n v="5.0085499999999998E-2"/>
    <n v="-16.2224"/>
    <n v="1.8431600000000002E-5"/>
    <n v="7437.94"/>
    <n v="248.13499999999999"/>
    <n v="14.8"/>
    <n v="0"/>
    <n v="8.0232399999999995E-2"/>
    <n v="-3.5070399999999999"/>
    <n v="-17.444500000000001"/>
    <n v="1.07859E-4"/>
    <n v="5777.73"/>
    <n v="259.91300000000001"/>
    <n v="7.4"/>
    <n v="0"/>
    <n v="0.134051"/>
    <n v="1.32298"/>
    <n v="-14.1646"/>
    <n v="9.0834600000000006E-5"/>
    <n v="4368.74"/>
    <n v="267.41300000000001"/>
    <n v="12.9"/>
    <n v="0"/>
    <n v="4.9334000000000003E-2"/>
    <n v="4.6248699999999996"/>
    <n v="-12.951499999999999"/>
    <n v="9.2327500000000007E-5"/>
    <n v="3146.73"/>
    <n v="274.048"/>
    <n v="25.3"/>
    <n v="0"/>
    <n v="-6.9898399999999999E-2"/>
    <n v="5.5473800000000004"/>
    <n v="-11.089399999999999"/>
    <n v="5.38218E-5"/>
    <n v="1574.96"/>
    <n v="277.52199999999999"/>
    <n v="16.899999999999999"/>
    <n v="0"/>
    <n v="6.5254900000000005E-2"/>
    <n v="1.43326"/>
    <n v="-5.0919699999999999"/>
    <n v="7.2265899999999995E-5"/>
    <n v="884.88499999999999"/>
    <n v="279.81900000000002"/>
    <n v="28.8"/>
    <n v="0"/>
    <n v="0.101619"/>
    <n v="0.38501999999999997"/>
    <n v="-4.2474999999999996"/>
    <n v="7.2883499999999994E-5"/>
    <n v="665.822"/>
    <n v="280.755"/>
    <n v="44.6"/>
    <n v="0"/>
    <n v="0.11112900000000001"/>
    <n v="-0.13353799999999999"/>
    <n v="-4.1927199999999996"/>
    <n v="5.60713E-5"/>
    <n v="5"/>
    <n v="451.41199999999998"/>
    <n v="282.00599999999997"/>
    <n v="50.8"/>
    <n v="0"/>
    <n v="7.7783199999999997E-2"/>
    <n v="0.32823999999999998"/>
    <n v="-3.7316500000000001"/>
    <n v="3.5223399999999999E-5"/>
    <n v="283.81"/>
    <n v="47.5"/>
    <n v="0"/>
    <n v="2.36841E-2"/>
    <n v="0.86999000000000004"/>
    <n v="-3.3344200000000002"/>
    <n v="2.78999E-5"/>
    <n v="241.36"/>
    <n v="55.5794"/>
    <n v="290.32499999999999"/>
    <n v="0"/>
    <n v="197.22499999999999"/>
    <n v="286.27499999999998"/>
    <n v="274.00599999999997"/>
    <n v="43"/>
    <n v="1.0509599999999999"/>
    <n v="-2.6469200000000002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19.023"/>
    <n v="0"/>
    <n v="0.42761199999999999"/>
    <n v="0"/>
    <n v="0"/>
    <n v="0"/>
    <n v="0"/>
    <n v="4.5999999999999996"/>
    <n v="5.5"/>
    <n v="64.876900000000006"/>
    <n v="12842.2"/>
    <n v="205.85300000000001"/>
    <n v="-3.2761100000000001"/>
    <n v="-14.6609"/>
    <n v="-3.23763E-3"/>
    <n v="3317.44"/>
    <n v="29.6"/>
    <n v="0"/>
    <n v="24"/>
  </r>
  <r>
    <x v="23"/>
    <n v="102710"/>
    <n v="24135.1"/>
    <n v="4.60229"/>
    <n v="12056.9"/>
    <n v="210.55799999999999"/>
    <n v="45.6"/>
    <n v="0"/>
    <n v="0.10442800000000001"/>
    <n v="-3.7101799999999998"/>
    <n v="-12.98"/>
    <n v="9.5719399999999997E-5"/>
    <n v="9441.93"/>
    <n v="230.53"/>
    <n v="73.2"/>
    <n v="0.7"/>
    <n v="2.9160200000000001E-3"/>
    <n v="-0.96091300000000002"/>
    <n v="-15.5061"/>
    <n v="6.04226E-5"/>
    <n v="7428.48"/>
    <n v="247.90199999999999"/>
    <n v="21.8"/>
    <n v="0"/>
    <n v="3.7904300000000002E-2"/>
    <n v="-3.6750400000000001"/>
    <n v="-17.188500000000001"/>
    <n v="7.4383700000000004E-5"/>
    <n v="5767.26"/>
    <n v="259.97500000000002"/>
    <n v="7.5"/>
    <n v="0"/>
    <n v="-5.9709999999999999E-2"/>
    <n v="0.26225100000000001"/>
    <n v="-13.9552"/>
    <n v="8.9408100000000002E-5"/>
    <n v="4357.3"/>
    <n v="268.09399999999999"/>
    <n v="14.9"/>
    <n v="0"/>
    <n v="-6.5916000000000002E-2"/>
    <n v="2.6011600000000001"/>
    <n v="-11.9152"/>
    <n v="1.0620600000000001E-4"/>
    <n v="3133.74"/>
    <n v="273.964"/>
    <n v="29.1"/>
    <n v="0"/>
    <n v="-2.9300799999999998E-2"/>
    <n v="4.8643400000000003"/>
    <n v="-12.1656"/>
    <n v="6.3808700000000005E-5"/>
    <n v="1561.65"/>
    <n v="277.74299999999999"/>
    <n v="30.7"/>
    <n v="0"/>
    <n v="0.125143"/>
    <n v="1.85042"/>
    <n v="-6.86477"/>
    <n v="2.2440399999999999E-5"/>
    <n v="871.16"/>
    <n v="279.53800000000001"/>
    <n v="56.1"/>
    <n v="0"/>
    <n v="7.6365699999999995E-2"/>
    <n v="0.68427700000000002"/>
    <n v="-4.8256899999999998"/>
    <n v="2.0369100000000001E-5"/>
    <n v="651.71299999999997"/>
    <n v="281.541"/>
    <n v="51.3"/>
    <n v="0"/>
    <n v="1.35605E-2"/>
    <n v="0.55508299999999999"/>
    <n v="-4.8434499999999998"/>
    <n v="2.5329799999999999E-5"/>
    <n v="5"/>
    <n v="436.41"/>
    <n v="283.59199999999998"/>
    <n v="46.2"/>
    <n v="0"/>
    <n v="-5.4773200000000001E-2"/>
    <n v="0.39615"/>
    <n v="-4.95425"/>
    <n v="2.3482500000000001E-5"/>
    <n v="285.68"/>
    <n v="41.6"/>
    <n v="0"/>
    <n v="-0.11325499999999999"/>
    <n v="0.20000999999999999"/>
    <n v="-5.0055100000000001"/>
    <n v="2.2303500000000001E-5"/>
    <n v="225.048"/>
    <n v="55.5794"/>
    <n v="292.66000000000003"/>
    <n v="0"/>
    <n v="266.84199999999998"/>
    <n v="288.19799999999998"/>
    <n v="273.93099999999998"/>
    <n v="37.700000000000003"/>
    <n v="-2.10815E-2"/>
    <n v="-4.2382900000000001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21600"/>
    <n v="17.683599999999998"/>
    <n v="0"/>
    <n v="0.15679899999999999"/>
    <n v="0"/>
    <n v="0"/>
    <n v="0"/>
    <n v="0"/>
    <n v="3.9"/>
    <n v="5.2"/>
    <n v="67.5976"/>
    <n v="12999.8"/>
    <n v="205.505"/>
    <n v="-1.85649"/>
    <n v="-12.3911"/>
    <n v="-5.3265099999999996E-3"/>
    <n v="3307.84"/>
    <n v="27.2"/>
    <n v="0"/>
    <n v="25"/>
  </r>
  <r>
    <x v="24"/>
    <n v="102622"/>
    <n v="24135"/>
    <n v="4.9147299999999996"/>
    <n v="12055.8"/>
    <n v="210.666"/>
    <n v="56"/>
    <n v="0"/>
    <n v="4.7988299999999998E-2"/>
    <n v="-1.02017"/>
    <n v="-14.115"/>
    <n v="6.2569600000000001E-6"/>
    <n v="9438.09"/>
    <n v="230.8"/>
    <n v="51"/>
    <n v="0"/>
    <n v="1.5074199999999999E-2"/>
    <n v="-1.62782"/>
    <n v="-14.4354"/>
    <n v="5.0363299999999999E-5"/>
    <n v="7426.4"/>
    <n v="247.80199999999999"/>
    <n v="24"/>
    <n v="0"/>
    <n v="0.16258400000000001"/>
    <n v="-3.6641499999999998"/>
    <n v="-17.582599999999999"/>
    <n v="1.6319000000000001E-5"/>
    <n v="5764.79"/>
    <n v="260.10599999999999"/>
    <n v="7"/>
    <n v="0"/>
    <n v="4.2451200000000001E-2"/>
    <n v="-1.30602"/>
    <n v="-13.861499999999999"/>
    <n v="9.0422700000000004E-5"/>
    <n v="4354.37"/>
    <n v="268.298"/>
    <n v="13.6"/>
    <n v="0"/>
    <n v="7.2951199999999994E-2"/>
    <n v="1.7239800000000001"/>
    <n v="-11.130800000000001"/>
    <n v="8.7118600000000003E-5"/>
    <n v="3128.76"/>
    <n v="274.49799999999999"/>
    <n v="22.6"/>
    <n v="0"/>
    <n v="6.7871100000000004E-2"/>
    <n v="3.01559"/>
    <n v="-12.100899999999999"/>
    <n v="1.00525E-4"/>
    <n v="1554.83"/>
    <n v="278.13"/>
    <n v="31.4"/>
    <n v="0"/>
    <n v="0.136904"/>
    <n v="2.5525099999999998"/>
    <n v="-8.3709799999999994"/>
    <n v="3.0927199999999998E-5"/>
    <n v="862.89599999999996"/>
    <n v="279.83999999999997"/>
    <n v="60.5"/>
    <n v="0"/>
    <n v="0.173261"/>
    <n v="0.74772700000000003"/>
    <n v="-6.2165400000000002"/>
    <n v="5.4240499999999997E-5"/>
    <n v="643.48199999999997"/>
    <n v="281.10599999999999"/>
    <n v="64.7"/>
    <n v="0"/>
    <n v="0.19120300000000001"/>
    <n v="0.19652800000000001"/>
    <n v="-5.8243799999999997"/>
    <n v="3.8771399999999999E-5"/>
    <n v="3"/>
    <n v="428.40899999999999"/>
    <n v="283.11399999999998"/>
    <n v="58.8"/>
    <n v="0"/>
    <n v="0.114342"/>
    <n v="5.4672900000000003E-2"/>
    <n v="-5.7414500000000004"/>
    <n v="2.7498500000000001E-5"/>
    <n v="285.13200000000001"/>
    <n v="53.1"/>
    <n v="0"/>
    <n v="-3.6284900000000002E-2"/>
    <n v="4.1157199999999998E-2"/>
    <n v="-5.53017"/>
    <n v="2.2308300000000001E-5"/>
    <n v="217.25200000000001"/>
    <n v="55.5794"/>
    <n v="284.28300000000002"/>
    <n v="0"/>
    <n v="50.8264"/>
    <n v="285.77199999999999"/>
    <n v="276.76299999999998"/>
    <n v="54.2"/>
    <n v="0.13963400000000001"/>
    <n v="-3.30931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16.983499999999999"/>
    <n v="0"/>
    <n v="-1.93359E-2"/>
    <n v="0"/>
    <n v="0"/>
    <n v="0"/>
    <n v="0"/>
    <n v="0"/>
    <n v="1.7"/>
    <n v="67.117699999999999"/>
    <n v="13137.5"/>
    <n v="205.08699999999999"/>
    <n v="-0.633521"/>
    <n v="-10.1442"/>
    <n v="-5.2890899999999998E-3"/>
    <n v="3427.2"/>
    <n v="17.600000000000001"/>
    <n v="0"/>
    <n v="26"/>
  </r>
  <r>
    <x v="25"/>
    <n v="102597"/>
    <n v="24135"/>
    <n v="2.42"/>
    <n v="12054.7"/>
    <n v="210.60400000000001"/>
    <n v="62.4"/>
    <n v="0"/>
    <n v="8.6621100000000006E-3"/>
    <n v="-1.2815399999999999"/>
    <n v="-12.6751"/>
    <n v="3.23682E-5"/>
    <n v="9438.7199999999993"/>
    <n v="230.52099999999999"/>
    <n v="56.9"/>
    <n v="0"/>
    <n v="6.8789100000000002E-3"/>
    <n v="0.98285500000000003"/>
    <n v="-14.562200000000001"/>
    <n v="1.5966800000000001E-5"/>
    <n v="7428.75"/>
    <n v="247.65199999999999"/>
    <n v="24.5"/>
    <n v="0"/>
    <n v="0.115371"/>
    <n v="-1.5169600000000001"/>
    <n v="-15.305"/>
    <n v="4.3049100000000001E-5"/>
    <n v="5766.35"/>
    <n v="260.49599999999998"/>
    <n v="6.6"/>
    <n v="0"/>
    <n v="2.23848E-2"/>
    <n v="-1.4048499999999999"/>
    <n v="-13.6326"/>
    <n v="7.4630999999999997E-5"/>
    <n v="4355.3100000000004"/>
    <n v="268.39699999999999"/>
    <n v="12.5"/>
    <n v="0"/>
    <n v="1.2619099999999999E-2"/>
    <n v="-0.14518600000000001"/>
    <n v="-10.2125"/>
    <n v="9.4693399999999997E-5"/>
    <n v="3129.07"/>
    <n v="274.57799999999997"/>
    <n v="19.7"/>
    <n v="0"/>
    <n v="-0.13198199999999999"/>
    <n v="1.2072499999999999"/>
    <n v="-10.3177"/>
    <n v="1.3958500000000001E-4"/>
    <n v="1554.78"/>
    <n v="278.57"/>
    <n v="32.4"/>
    <n v="0"/>
    <n v="0.12206"/>
    <n v="2.3697900000000001"/>
    <n v="-8.2510100000000008"/>
    <n v="6.86339E-5"/>
    <n v="861.08600000000001"/>
    <n v="280.68200000000002"/>
    <n v="54.2"/>
    <n v="0"/>
    <n v="0.22617599999999999"/>
    <n v="0.18196799999999999"/>
    <n v="-5.9686199999999996"/>
    <n v="7.0839200000000004E-5"/>
    <n v="641.25099999999998"/>
    <n v="281.41199999999998"/>
    <n v="68.3"/>
    <n v="0"/>
    <n v="0.17746400000000001"/>
    <n v="-0.85468"/>
    <n v="-5.2767900000000001"/>
    <n v="5.0371799999999998E-5"/>
    <n v="3"/>
    <n v="425.93"/>
    <n v="283.32600000000002"/>
    <n v="63.3"/>
    <n v="0"/>
    <n v="2.1457E-2"/>
    <n v="-0.864514"/>
    <n v="-4.9830500000000004"/>
    <n v="3.6814299999999998E-5"/>
    <n v="285.08600000000001"/>
    <n v="57.5"/>
    <n v="0"/>
    <n v="-0.10054299999999999"/>
    <n v="-0.24649699999999999"/>
    <n v="-4.4452100000000003"/>
    <n v="4.0506100000000002E-5"/>
    <n v="214.614"/>
    <n v="55.5794"/>
    <n v="281.29500000000002"/>
    <n v="0"/>
    <n v="15.3538"/>
    <n v="283.767"/>
    <n v="277.31099999999998"/>
    <n v="64.3"/>
    <n v="0.50220200000000004"/>
    <n v="-2.2713800000000002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1889"/>
    <n v="17.921399999999998"/>
    <n v="0"/>
    <n v="7.7392600000000006E-2"/>
    <n v="0"/>
    <n v="0"/>
    <n v="0"/>
    <n v="0"/>
    <n v="0.4"/>
    <n v="0.8"/>
    <n v="61.180100000000003"/>
    <n v="12832.9"/>
    <n v="206.029"/>
    <n v="-1.24803"/>
    <n v="-10.5678"/>
    <n v="-4.0883600000000001E-3"/>
    <n v="3451.68"/>
    <n v="16.5"/>
    <n v="0"/>
    <n v="27"/>
  </r>
  <r>
    <x v="26"/>
    <n v="102591"/>
    <n v="24135.1"/>
    <n v="1.80677"/>
    <n v="12049.2"/>
    <n v="210.72300000000001"/>
    <n v="65.900000000000006"/>
    <n v="0"/>
    <n v="7.8697299999999998E-2"/>
    <n v="0.75426899999999997"/>
    <n v="-10.9483"/>
    <n v="-1.4702799999999999E-5"/>
    <n v="9434.51"/>
    <n v="229.91800000000001"/>
    <n v="69.099999999999994"/>
    <n v="0"/>
    <n v="-2.7593800000000002E-2"/>
    <n v="1.3970499999999999"/>
    <n v="-12.5604"/>
    <n v="4.9489400000000001E-5"/>
    <n v="7427.61"/>
    <n v="247.39"/>
    <n v="26.1"/>
    <n v="0"/>
    <n v="-0.18526000000000001"/>
    <n v="0.63616600000000001"/>
    <n v="-13.1387"/>
    <n v="3.1281300000000002E-5"/>
    <n v="5766.91"/>
    <n v="260.77600000000001"/>
    <n v="8.1999999999999993"/>
    <n v="0"/>
    <n v="-1.1304700000000001E-2"/>
    <n v="-0.35138399999999997"/>
    <n v="-12.241899999999999"/>
    <n v="5.8192600000000003E-5"/>
    <n v="4353.47"/>
    <n v="268.62900000000002"/>
    <n v="11.1"/>
    <n v="0"/>
    <n v="3.2396500000000002E-2"/>
    <n v="0.83424600000000004"/>
    <n v="-8.6870499999999993"/>
    <n v="8.8684900000000002E-5"/>
    <n v="3127.75"/>
    <n v="274.21800000000002"/>
    <n v="20.399999999999999"/>
    <n v="0"/>
    <n v="-3.95859E-2"/>
    <n v="0.72504599999999997"/>
    <n v="-8.2499400000000005"/>
    <n v="1.65792E-4"/>
    <n v="1553.81"/>
    <n v="278.54700000000003"/>
    <n v="28.8"/>
    <n v="0"/>
    <n v="3.0175800000000002E-3"/>
    <n v="2.3961800000000002"/>
    <n v="-7.3179999999999996"/>
    <n v="7.8924999999999994E-5"/>
    <n v="860.36900000000003"/>
    <n v="280.471"/>
    <n v="58.8"/>
    <n v="0"/>
    <n v="0.119884"/>
    <n v="0.12221700000000001"/>
    <n v="-4.37479"/>
    <n v="6.80035E-5"/>
    <n v="640.55399999999997"/>
    <n v="281.42700000000002"/>
    <n v="71.599999999999994"/>
    <n v="0"/>
    <n v="8.7973099999999999E-2"/>
    <n v="-0.87882300000000002"/>
    <n v="-3.6139299999999999"/>
    <n v="5.1156499999999997E-5"/>
    <n v="2"/>
    <n v="425.16699999999997"/>
    <n v="283.351"/>
    <n v="66.099999999999994"/>
    <n v="0"/>
    <n v="-1.027E-2"/>
    <n v="-0.80539099999999997"/>
    <n v="-3.2471199999999998"/>
    <n v="3.6270899999999999E-5"/>
    <n v="284.84699999999998"/>
    <n v="60.9"/>
    <n v="0"/>
    <n v="-6.6269999999999996E-2"/>
    <n v="0.103379"/>
    <n v="-2.6854499999999999"/>
    <n v="4.2482299999999998E-5"/>
    <n v="213.87799999999999"/>
    <n v="55.5794"/>
    <n v="280.10000000000002"/>
    <n v="0"/>
    <n v="6.2732099999999997"/>
    <n v="282.96800000000002"/>
    <n v="277.72500000000002"/>
    <n v="69.8"/>
    <n v="1.10575"/>
    <n v="-1.3507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18.1051"/>
    <n v="0"/>
    <n v="-8.0444299999999996E-2"/>
    <n v="0"/>
    <n v="0"/>
    <n v="0"/>
    <n v="0"/>
    <n v="0"/>
    <n v="0.8"/>
    <n v="53.107599999999998"/>
    <n v="13097.5"/>
    <n v="205.89400000000001"/>
    <n v="2.3461400000000001"/>
    <n v="-9.4408799999999999"/>
    <n v="-1.1126300000000001E-3"/>
    <n v="3382.24"/>
    <n v="17.8"/>
    <n v="0"/>
    <n v="28"/>
  </r>
  <r>
    <x v="27"/>
    <n v="102564"/>
    <n v="24134.7"/>
    <n v="1.6062000000000001"/>
    <n v="12037.5"/>
    <n v="210.82900000000001"/>
    <n v="57.3"/>
    <n v="0"/>
    <n v="3.4612299999999999E-2"/>
    <n v="2.57178"/>
    <n v="-9.6562099999999997"/>
    <n v="1.5967199999999999E-5"/>
    <n v="9423.8700000000008"/>
    <n v="229.77199999999999"/>
    <n v="57.9"/>
    <n v="0"/>
    <n v="5.2148399999999998E-2"/>
    <n v="3.1556000000000002"/>
    <n v="-10.850099999999999"/>
    <n v="4.8847400000000003E-5"/>
    <n v="7419.03"/>
    <n v="247.125"/>
    <n v="24.5"/>
    <n v="0"/>
    <n v="-4.1255899999999998E-2"/>
    <n v="3.50298"/>
    <n v="-11.0479"/>
    <n v="3.5881099999999998E-5"/>
    <n v="5760.75"/>
    <n v="260.45699999999999"/>
    <n v="9.4"/>
    <n v="0"/>
    <n v="-1.13242E-2"/>
    <n v="-0.117507"/>
    <n v="-10.1389"/>
    <n v="4.2206899999999997E-5"/>
    <n v="4349.03"/>
    <n v="268.16800000000001"/>
    <n v="12.2"/>
    <n v="0"/>
    <n v="3.7281300000000003E-2"/>
    <n v="2.20139"/>
    <n v="-8.5141899999999993"/>
    <n v="9.5851299999999995E-5"/>
    <n v="3124.24"/>
    <n v="274.32400000000001"/>
    <n v="22.7"/>
    <n v="0"/>
    <n v="3.0668000000000001E-2"/>
    <n v="1.0034799999999999"/>
    <n v="-8.2224500000000003"/>
    <n v="1.05098E-4"/>
    <n v="1551.46"/>
    <n v="278.62599999999998"/>
    <n v="25.7"/>
    <n v="0"/>
    <n v="-6.5755900000000006E-2"/>
    <n v="2.2738299999999998"/>
    <n v="-6.54373"/>
    <n v="8.0697299999999997E-5"/>
    <n v="857.66899999999998"/>
    <n v="280.923"/>
    <n v="48.9"/>
    <n v="0"/>
    <n v="-8.9951200000000005E-3"/>
    <n v="0.58822300000000005"/>
    <n v="-3.3996200000000001"/>
    <n v="7.09608E-5"/>
    <n v="637.59900000000005"/>
    <n v="281.63799999999998"/>
    <n v="67.2"/>
    <n v="0"/>
    <n v="5.81577E-2"/>
    <n v="-0.33364700000000003"/>
    <n v="-2.5701000000000001"/>
    <n v="5.9537699999999997E-5"/>
    <n v="3"/>
    <n v="422.21699999999998"/>
    <n v="283.23599999999999"/>
    <n v="66.8"/>
    <n v="0"/>
    <n v="7.9161599999999999E-2"/>
    <n v="-0.24308299999999999"/>
    <n v="-2.0661399999999999"/>
    <n v="3.9412100000000002E-5"/>
    <n v="284.31700000000001"/>
    <n v="62.8"/>
    <n v="0"/>
    <n v="7.0700899999999997E-2"/>
    <n v="0.79266599999999998"/>
    <n v="-1.51006"/>
    <n v="3.5362099999999998E-5"/>
    <n v="211.137"/>
    <n v="55.5794"/>
    <n v="279.214"/>
    <n v="0"/>
    <n v="3.74173"/>
    <n v="282.11799999999999"/>
    <n v="277.62099999999998"/>
    <n v="73.400000000000006"/>
    <n v="1.4643200000000001"/>
    <n v="-0.68051300000000003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18.402200000000001"/>
    <n v="0"/>
    <n v="-0.238037"/>
    <n v="0"/>
    <n v="0"/>
    <n v="0"/>
    <n v="0"/>
    <n v="0"/>
    <n v="0.4"/>
    <n v="54.380899999999997"/>
    <n v="13022.6"/>
    <n v="206"/>
    <n v="3.3746100000000001"/>
    <n v="-7.0523499999999997"/>
    <n v="-2.9980499999999999E-3"/>
    <n v="3380.64"/>
    <n v="19.5"/>
    <n v="0"/>
    <n v="29"/>
  </r>
  <r>
    <x v="28"/>
    <n v="102509"/>
    <n v="24134.9"/>
    <n v="1.2158199999999999"/>
    <n v="12027.8"/>
    <n v="210.83600000000001"/>
    <n v="50.6"/>
    <n v="0"/>
    <n v="1.49277E-2"/>
    <n v="3.25752"/>
    <n v="-7.1821999999999999"/>
    <n v="1.9105000000000001E-5"/>
    <n v="9415.5"/>
    <n v="229.77600000000001"/>
    <n v="44.4"/>
    <n v="0"/>
    <n v="8.9029300000000006E-2"/>
    <n v="4.5974000000000004"/>
    <n v="-8.8380100000000006"/>
    <n v="1.51591E-5"/>
    <n v="7411.49"/>
    <n v="246.86099999999999"/>
    <n v="25.9"/>
    <n v="0"/>
    <n v="-5.3769499999999998E-2"/>
    <n v="5.6524299999999998"/>
    <n v="-8.6797900000000006"/>
    <n v="1.7498399999999998E-5"/>
    <n v="5755.96"/>
    <n v="259.928"/>
    <n v="9.9"/>
    <n v="0"/>
    <n v="-0.188254"/>
    <n v="2.0731999999999999"/>
    <n v="-7.58352"/>
    <n v="5.3468699999999999E-5"/>
    <n v="4345.29"/>
    <n v="268.35500000000002"/>
    <n v="11.2"/>
    <n v="0"/>
    <n v="8.63125E-2"/>
    <n v="2.0107499999999998"/>
    <n v="-9.4072899999999997"/>
    <n v="1.04614E-4"/>
    <n v="3119.33"/>
    <n v="274.38499999999999"/>
    <n v="27.2"/>
    <n v="0"/>
    <n v="0.14902099999999999"/>
    <n v="1.0422800000000001"/>
    <n v="-7.49031"/>
    <n v="4.8239699999999998E-5"/>
    <n v="1547.6"/>
    <n v="278.733"/>
    <n v="25.3"/>
    <n v="0"/>
    <n v="6.2822299999999998E-2"/>
    <n v="2.8748999999999998"/>
    <n v="-5.5238100000000001"/>
    <n v="4.8338299999999998E-5"/>
    <n v="853.54"/>
    <n v="281.17500000000001"/>
    <n v="42.1"/>
    <n v="0"/>
    <n v="0.130051"/>
    <n v="1.1762699999999999"/>
    <n v="-2.09823"/>
    <n v="6.4865799999999998E-5"/>
    <n v="633.26199999999994"/>
    <n v="281.98099999999999"/>
    <n v="58.1"/>
    <n v="0"/>
    <n v="0.19106400000000001"/>
    <n v="0.31370100000000001"/>
    <n v="-1.1549199999999999"/>
    <n v="6.4899800000000005E-5"/>
    <n v="4"/>
    <n v="417.78399999999999"/>
    <n v="283.27600000000001"/>
    <n v="64.400000000000006"/>
    <n v="0"/>
    <n v="0.23288300000000001"/>
    <n v="0.129353"/>
    <n v="-0.59013899999999997"/>
    <n v="4.9211100000000001E-5"/>
    <n v="284.35399999999998"/>
    <n v="62.6"/>
    <n v="0"/>
    <n v="0.184974"/>
    <n v="0.82874300000000001"/>
    <n v="-0.21248800000000001"/>
    <n v="3.9892199999999997E-5"/>
    <n v="206.714"/>
    <n v="55.5794"/>
    <n v="278.34899999999999"/>
    <n v="0"/>
    <n v="0.53130599999999994"/>
    <n v="281.68900000000002"/>
    <n v="277.58600000000001"/>
    <n v="75.400000000000006"/>
    <n v="1.21411"/>
    <n v="2.8996600000000001E-2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17.7697"/>
    <n v="0"/>
    <n v="0.29199199999999997"/>
    <n v="0"/>
    <n v="0"/>
    <n v="0"/>
    <n v="0"/>
    <n v="0"/>
    <n v="0"/>
    <n v="60.424399999999999"/>
    <n v="12962.2"/>
    <n v="205.74100000000001"/>
    <n v="6.2218999999999998"/>
    <n v="-4.9418899999999999"/>
    <n v="-4.1419999999999998E-4"/>
    <n v="3415.04"/>
    <n v="24.2"/>
    <n v="0"/>
    <n v="30"/>
  </r>
  <r>
    <x v="29"/>
    <n v="102477"/>
    <n v="24134.799999999999"/>
    <n v="1.1313500000000001"/>
    <n v="12022.5"/>
    <n v="210.56800000000001"/>
    <n v="49.8"/>
    <n v="0"/>
    <n v="-6.9785200000000002E-3"/>
    <n v="5.5474399999999999"/>
    <n v="-2.9931100000000002"/>
    <n v="1.0106600000000001E-5"/>
    <n v="9411.5400000000009"/>
    <n v="229.68899999999999"/>
    <n v="56.9"/>
    <n v="0"/>
    <n v="-1.875E-4"/>
    <n v="6.6568100000000001"/>
    <n v="-5.9286000000000003"/>
    <n v="5.2268999999999997E-5"/>
    <n v="7409"/>
    <n v="246.369"/>
    <n v="29.4"/>
    <n v="0"/>
    <n v="2.2226599999999999E-2"/>
    <n v="7.0356899999999998"/>
    <n v="-5.5159500000000001"/>
    <n v="3.9706699999999997E-5"/>
    <n v="5757.37"/>
    <n v="259.39499999999998"/>
    <n v="11"/>
    <n v="0"/>
    <n v="-4.1203099999999999E-2"/>
    <n v="4.0956799999999998"/>
    <n v="-7.0785299999999998"/>
    <n v="6.4835399999999999E-5"/>
    <n v="4348.0200000000004"/>
    <n v="268.267"/>
    <n v="21.7"/>
    <n v="0"/>
    <n v="2.1470699999999999E-2"/>
    <n v="2.0565199999999999"/>
    <n v="-8.9284800000000004"/>
    <n v="4.28817E-5"/>
    <n v="3121.53"/>
    <n v="274.51499999999999"/>
    <n v="27"/>
    <n v="0"/>
    <n v="6.4812499999999995E-2"/>
    <n v="1.86873"/>
    <n v="-6.9116299999999997"/>
    <n v="3.3305700000000002E-5"/>
    <n v="1547.74"/>
    <n v="278.14"/>
    <n v="77.8"/>
    <n v="0"/>
    <n v="4.0732399999999997E-3"/>
    <n v="3.38544"/>
    <n v="-5.4263599999999999"/>
    <n v="1.2412600000000001E-4"/>
    <n v="852.17700000000002"/>
    <n v="281.87299999999999"/>
    <n v="47"/>
    <n v="0"/>
    <n v="1.48574E-2"/>
    <n v="1.8200400000000001"/>
    <n v="-1.78477"/>
    <n v="9.0175999999999999E-5"/>
    <n v="631.37400000000002"/>
    <n v="282.71699999999998"/>
    <n v="44.8"/>
    <n v="0"/>
    <n v="4.4387700000000002E-2"/>
    <n v="0.90708500000000003"/>
    <n v="-0.25626700000000002"/>
    <n v="7.1373399999999997E-5"/>
    <n v="5"/>
    <n v="415.52699999999999"/>
    <n v="283.75099999999998"/>
    <n v="52.1"/>
    <n v="0"/>
    <n v="0.107182"/>
    <n v="0.34812300000000002"/>
    <n v="0.55800300000000003"/>
    <n v="5.8548699999999997E-5"/>
    <n v="284.54500000000002"/>
    <n v="57.8"/>
    <n v="0"/>
    <n v="0.120043"/>
    <n v="0.35154999999999997"/>
    <n v="0.956816"/>
    <n v="4.2874499999999998E-5"/>
    <n v="204.291"/>
    <n v="55.5794"/>
    <n v="278.46600000000001"/>
    <n v="0"/>
    <n v="1.8345800000000001"/>
    <n v="281.66699999999997"/>
    <n v="277.18400000000003"/>
    <n v="73.599999999999994"/>
    <n v="0.57610099999999997"/>
    <n v="0.971665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598"/>
    <n v="17.261800000000001"/>
    <n v="0"/>
    <n v="0.120972"/>
    <n v="0"/>
    <n v="0"/>
    <n v="0"/>
    <n v="0"/>
    <n v="5"/>
    <n v="0.8"/>
    <n v="65.959000000000003"/>
    <n v="12849.8"/>
    <n v="206.125"/>
    <n v="8.2279"/>
    <n v="-3.9905499999999998"/>
    <n v="4.5537599999999996E-3"/>
    <n v="3452.96"/>
    <n v="23.6"/>
    <n v="0"/>
    <n v="31"/>
  </r>
  <r>
    <x v="30"/>
    <n v="102516"/>
    <n v="24135"/>
    <n v="1.1004100000000001"/>
    <n v="12019.4"/>
    <n v="210.17099999999999"/>
    <n v="56.1"/>
    <n v="0"/>
    <n v="3.2771500000000002E-2"/>
    <n v="9.1022200000000009"/>
    <n v="-0.65878300000000001"/>
    <n v="8.7581200000000001E-5"/>
    <n v="9411.14"/>
    <n v="229.541"/>
    <n v="47.6"/>
    <n v="0"/>
    <n v="-6.7289100000000004E-2"/>
    <n v="8.3781199999999991"/>
    <n v="-2.35053"/>
    <n v="3.7678200000000001E-5"/>
    <n v="7408.65"/>
    <n v="245.89099999999999"/>
    <n v="27.9"/>
    <n v="0"/>
    <n v="-7.4027300000000004E-2"/>
    <n v="8.8325099999999992"/>
    <n v="-2.66622"/>
    <n v="8.4236700000000006E-5"/>
    <n v="5760.47"/>
    <n v="258.71800000000002"/>
    <n v="23.8"/>
    <n v="0"/>
    <n v="7.6740199999999995E-2"/>
    <n v="5.3931300000000002"/>
    <n v="-5.4299400000000002"/>
    <n v="4.9816900000000001E-5"/>
    <n v="4354"/>
    <n v="267.87"/>
    <n v="20.5"/>
    <n v="0"/>
    <n v="-2.9607399999999999E-2"/>
    <n v="3.1380599999999998"/>
    <n v="-6.5018200000000004"/>
    <n v="4.65997E-5"/>
    <n v="3129.5"/>
    <n v="274.387"/>
    <n v="11.8"/>
    <n v="0"/>
    <n v="-1.54492E-2"/>
    <n v="2.3488199999999999"/>
    <n v="-6.9612299999999996"/>
    <n v="4.2301100000000001E-5"/>
    <n v="1554.56"/>
    <n v="278.57499999999999"/>
    <n v="83.9"/>
    <n v="0"/>
    <n v="-3.5820299999999999E-3"/>
    <n v="4.1980899999999997"/>
    <n v="-6.3436599999999999"/>
    <n v="3.5676100000000002E-5"/>
    <n v="857.71699999999998"/>
    <n v="282.14"/>
    <n v="63"/>
    <n v="0"/>
    <n v="7.2229500000000002E-2"/>
    <n v="1.9694700000000001"/>
    <n v="-1.4522299999999999"/>
    <n v="3.1861299999999999E-5"/>
    <n v="636.59500000000003"/>
    <n v="282.93"/>
    <n v="53"/>
    <n v="0"/>
    <n v="9.8106499999999999E-2"/>
    <n v="1.08222"/>
    <n v="9.4155299999999997E-2"/>
    <n v="5.7790200000000001E-5"/>
    <n v="5"/>
    <n v="420.57100000000003"/>
    <n v="283.80500000000001"/>
    <n v="53.1"/>
    <n v="0"/>
    <n v="0.126836"/>
    <n v="0.45397500000000002"/>
    <n v="0.97231900000000004"/>
    <n v="5.34725E-5"/>
    <n v="285.68"/>
    <n v="49.4"/>
    <n v="0"/>
    <n v="8.0666799999999997E-2"/>
    <n v="0.18163099999999999"/>
    <n v="1.15459"/>
    <n v="5.1946800000000002E-5"/>
    <n v="209.06299999999999"/>
    <n v="55.5794"/>
    <n v="292.30799999999999"/>
    <n v="0"/>
    <n v="166.26499999999999"/>
    <n v="287.447"/>
    <n v="275.93799999999999"/>
    <n v="45.7"/>
    <n v="0.109917"/>
    <n v="1.20513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15.2354"/>
    <n v="0"/>
    <n v="-0.179199"/>
    <n v="0"/>
    <n v="0"/>
    <n v="0"/>
    <n v="0"/>
    <n v="0"/>
    <n v="1.7"/>
    <n v="71.185400000000001"/>
    <n v="12729.5"/>
    <n v="206.727"/>
    <n v="9.3434299999999997"/>
    <n v="-1.5886"/>
    <n v="2.0982100000000001E-3"/>
    <n v="3393.28"/>
    <n v="12.2"/>
    <n v="0"/>
    <n v="32"/>
  </r>
  <r>
    <x v="31"/>
    <n v="102331"/>
    <n v="24134.9"/>
    <n v="1.6124099999999999"/>
    <n v="12001"/>
    <n v="210.22"/>
    <n v="43.1"/>
    <n v="0"/>
    <n v="1.1882800000000001E-2"/>
    <n v="12.054399999999999"/>
    <n v="1.1673199999999999"/>
    <n v="8.3547200000000005E-5"/>
    <n v="9393.9500000000007"/>
    <n v="230.05"/>
    <n v="12.6"/>
    <n v="0"/>
    <n v="4.89326E-2"/>
    <n v="11.143599999999999"/>
    <n v="-0.34305400000000003"/>
    <n v="7.7562E-5"/>
    <n v="7392.28"/>
    <n v="245.36699999999999"/>
    <n v="22.4"/>
    <n v="0"/>
    <n v="8.4378900000000007E-2"/>
    <n v="11.0259"/>
    <n v="-1.4095800000000001"/>
    <n v="1.5795300000000001E-4"/>
    <n v="5748.96"/>
    <n v="257.947"/>
    <n v="28.3"/>
    <n v="0"/>
    <n v="6.6607399999999997E-2"/>
    <n v="8.5614100000000004"/>
    <n v="-4.5950600000000001"/>
    <n v="5.7664400000000003E-5"/>
    <n v="4344.33"/>
    <n v="267.55099999999999"/>
    <n v="18.3"/>
    <n v="0"/>
    <n v="7.2595699999999999E-2"/>
    <n v="5.1412500000000003"/>
    <n v="-4.7741800000000003"/>
    <n v="6.8392799999999993E-5"/>
    <n v="3122.82"/>
    <n v="273.45100000000002"/>
    <n v="29.6"/>
    <n v="0"/>
    <n v="6.1904300000000002E-2"/>
    <n v="1.0148699999999999"/>
    <n v="-9.1439299999999992"/>
    <n v="8.0781700000000006E-5"/>
    <n v="1544.71"/>
    <n v="279.08999999999997"/>
    <n v="86.7"/>
    <n v="0"/>
    <n v="5.16953E-2"/>
    <n v="4.6818400000000002"/>
    <n v="-6.33047"/>
    <n v="3.6179300000000001E-5"/>
    <n v="847.46500000000003"/>
    <n v="281.85500000000002"/>
    <n v="63.9"/>
    <n v="0"/>
    <n v="-0.12554299999999999"/>
    <n v="1.7267399999999999"/>
    <n v="0.51877700000000004"/>
    <n v="4.45505E-5"/>
    <n v="626.04200000000003"/>
    <n v="283.88499999999999"/>
    <n v="56.9"/>
    <n v="0"/>
    <n v="-0.26223099999999999"/>
    <n v="1.3927400000000001"/>
    <n v="0.87270000000000003"/>
    <n v="4.9870999999999997E-5"/>
    <n v="4"/>
    <n v="408.798"/>
    <n v="285.98599999999999"/>
    <n v="50.8"/>
    <n v="0"/>
    <n v="-0.30254300000000001"/>
    <n v="1.26945"/>
    <n v="0.89092499999999997"/>
    <n v="5.6706200000000003E-5"/>
    <n v="288.09500000000003"/>
    <n v="45.4"/>
    <n v="0"/>
    <n v="-0.17757600000000001"/>
    <n v="1.1493100000000001"/>
    <n v="0.82584999999999997"/>
    <n v="6.5161300000000002E-5"/>
    <n v="195.48099999999999"/>
    <n v="55.5794"/>
    <n v="295.40100000000001"/>
    <n v="0"/>
    <n v="219.505"/>
    <n v="289.827"/>
    <n v="276.952"/>
    <n v="42"/>
    <n v="1.0518000000000001"/>
    <n v="0.77638700000000005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21600"/>
    <n v="11.935"/>
    <n v="0"/>
    <n v="0.470947"/>
    <n v="0"/>
    <n v="0"/>
    <n v="0"/>
    <n v="0"/>
    <n v="0"/>
    <n v="0.8"/>
    <n v="70.529399999999995"/>
    <n v="12429.5"/>
    <n v="208.67699999999999"/>
    <n v="10.744899999999999"/>
    <n v="0.743811"/>
    <n v="-3.1516399999999998E-3"/>
    <n v="3179.84"/>
    <n v="29.1"/>
    <n v="0"/>
    <n v="33"/>
  </r>
  <r>
    <x v="32"/>
    <n v="102317"/>
    <n v="24134.799999999999"/>
    <n v="0.61397100000000004"/>
    <n v="11991.4"/>
    <n v="211.36199999999999"/>
    <n v="30.9"/>
    <n v="0"/>
    <n v="-2.84277E-2"/>
    <n v="11.5204"/>
    <n v="-2.1527400000000001"/>
    <n v="1.26811E-4"/>
    <n v="9386.5"/>
    <n v="229.18600000000001"/>
    <n v="25.3"/>
    <n v="0"/>
    <n v="0.17926800000000001"/>
    <n v="10.684200000000001"/>
    <n v="-4.3628299999999998"/>
    <n v="1.22755E-4"/>
    <n v="7389.77"/>
    <n v="244.941"/>
    <n v="28.2"/>
    <n v="0"/>
    <n v="0.10735500000000001"/>
    <n v="7.8194900000000001"/>
    <n v="-8.2073999999999998"/>
    <n v="8.9158299999999996E-5"/>
    <n v="5745.87"/>
    <n v="258.303"/>
    <n v="23.3"/>
    <n v="0"/>
    <n v="-1.0246099999999999E-2"/>
    <n v="8.6704899999999991"/>
    <n v="-5.5021199999999997"/>
    <n v="6.2428799999999994E-5"/>
    <n v="4342.68"/>
    <n v="266.72399999999999"/>
    <n v="27.5"/>
    <n v="0"/>
    <n v="-1.12715E-2"/>
    <n v="6.7894800000000002"/>
    <n v="-6.0326399999999998"/>
    <n v="6.68566E-5"/>
    <n v="3123.75"/>
    <n v="272.95400000000001"/>
    <n v="69"/>
    <n v="0"/>
    <n v="0.211287"/>
    <n v="1.1107"/>
    <n v="-10.3499"/>
    <n v="1.7069099999999999E-5"/>
    <n v="1544.73"/>
    <n v="279.87900000000002"/>
    <n v="70.8"/>
    <n v="0"/>
    <n v="-1.30371E-3"/>
    <n v="3.2018599999999999"/>
    <n v="-6.40144"/>
    <n v="5.8381200000000003E-5"/>
    <n v="846.26400000000001"/>
    <n v="282.33800000000002"/>
    <n v="69.3"/>
    <n v="0"/>
    <n v="-6.1866200000000003E-2"/>
    <n v="1.5124299999999999"/>
    <n v="-0.25518099999999999"/>
    <n v="7.1068999999999993E-5"/>
    <n v="624.55600000000004"/>
    <n v="283.97899999999998"/>
    <n v="63.8"/>
    <n v="0"/>
    <n v="-0.35888799999999998"/>
    <n v="0.98456500000000002"/>
    <n v="0.20613999999999999"/>
    <n v="4.3155899999999998E-5"/>
    <n v="4"/>
    <n v="407.21899999999999"/>
    <n v="285.81099999999998"/>
    <n v="59"/>
    <n v="0"/>
    <n v="-0.54584699999999997"/>
    <n v="0.92280799999999996"/>
    <n v="0.22989499999999999"/>
    <n v="7.2022599999999997E-5"/>
    <n v="287.63099999999997"/>
    <n v="54.8"/>
    <n v="0"/>
    <n v="-0.32447300000000001"/>
    <n v="0.71415300000000004"/>
    <n v="0.35491499999999998"/>
    <n v="1.4323600000000001E-4"/>
    <n v="194.01900000000001"/>
    <n v="55.5794"/>
    <n v="286.03199999999998"/>
    <n v="0"/>
    <n v="21.051400000000001"/>
    <n v="287.733"/>
    <n v="279.59300000000002"/>
    <n v="57.9"/>
    <n v="0.37336399999999997"/>
    <n v="0.28564699999999998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11.255699999999999"/>
    <n v="0"/>
    <n v="-0.48486299999999999"/>
    <n v="0"/>
    <n v="0"/>
    <n v="0"/>
    <n v="0"/>
    <n v="0"/>
    <n v="0"/>
    <n v="58.238799999999998"/>
    <n v="12497.8"/>
    <n v="209.63300000000001"/>
    <n v="11.467499999999999"/>
    <n v="-3.4097499999999998"/>
    <n v="9.1712999999999994E-5"/>
    <n v="3090.08"/>
    <n v="69.599999999999994"/>
    <n v="0"/>
    <n v="34"/>
  </r>
  <r>
    <x v="33"/>
    <n v="102397"/>
    <n v="24135"/>
    <n v="1.8040400000000001"/>
    <n v="11986.5"/>
    <n v="210.239"/>
    <n v="92.6"/>
    <n v="11.8"/>
    <n v="0.10816000000000001"/>
    <n v="12.723699999999999"/>
    <n v="-3.3514400000000002"/>
    <n v="5.6069800000000003E-5"/>
    <n v="9391.26"/>
    <n v="229.00700000000001"/>
    <n v="67.900000000000006"/>
    <n v="0"/>
    <n v="-0.16875799999999999"/>
    <n v="7.4449899999999998"/>
    <n v="-8.9459400000000002"/>
    <n v="1.11291E-4"/>
    <n v="7393.46"/>
    <n v="245.50200000000001"/>
    <n v="71.2"/>
    <n v="0"/>
    <n v="9.5345700000000005E-2"/>
    <n v="8.6975599999999993"/>
    <n v="-6.4407500000000004"/>
    <n v="1.4175099999999999E-4"/>
    <n v="5749.23"/>
    <n v="258.26299999999998"/>
    <n v="10.7"/>
    <n v="0"/>
    <n v="9.1124999999999998E-2"/>
    <n v="9.8826300000000007"/>
    <n v="-5.88028"/>
    <n v="7.5443699999999997E-5"/>
    <n v="4345.12"/>
    <n v="267.065"/>
    <n v="20.8"/>
    <n v="0"/>
    <n v="-4.5171900000000001E-2"/>
    <n v="6.4802"/>
    <n v="-5.8657300000000001"/>
    <n v="7.6544200000000005E-5"/>
    <n v="3128.47"/>
    <n v="271.73599999999999"/>
    <n v="86.4"/>
    <n v="5"/>
    <n v="0.25864500000000001"/>
    <n v="1.8596200000000001"/>
    <n v="-9.9526000000000003"/>
    <n v="2.0130099999999999E-5"/>
    <n v="1552.71"/>
    <n v="280.69099999999997"/>
    <n v="57.7"/>
    <n v="0"/>
    <n v="7.7040999999999998E-2"/>
    <n v="2.7096499999999999"/>
    <n v="-6.9394499999999999"/>
    <n v="8.4426799999999996E-5"/>
    <n v="852.14300000000003"/>
    <n v="283.73"/>
    <n v="72.599999999999994"/>
    <n v="0"/>
    <n v="0.18365999999999999"/>
    <n v="2.7962500000000001"/>
    <n v="-3.44848"/>
    <n v="6.1731799999999997E-5"/>
    <n v="629.47900000000004"/>
    <n v="284.572"/>
    <n v="64.900000000000006"/>
    <n v="0"/>
    <n v="0.13775999999999999"/>
    <n v="2.20939"/>
    <n v="-1.15882"/>
    <n v="8.5731799999999998E-5"/>
    <n v="4"/>
    <n v="412.06599999999997"/>
    <n v="285.47300000000001"/>
    <n v="61.4"/>
    <n v="0"/>
    <n v="0.100721"/>
    <n v="1.68262"/>
    <n v="0.39186500000000002"/>
    <n v="9.1731799999999995E-5"/>
    <n v="286.47899999999998"/>
    <n v="59.9"/>
    <n v="0"/>
    <n v="8.87207E-2"/>
    <n v="1.5185"/>
    <n v="1.1289400000000001"/>
    <n v="9.0731799999999998E-5"/>
    <n v="199.38300000000001"/>
    <n v="55.5794"/>
    <n v="283"/>
    <n v="0"/>
    <n v="12.0387"/>
    <n v="285.26100000000002"/>
    <n v="279.35700000000003"/>
    <n v="67.099999999999994"/>
    <n v="1.29359"/>
    <n v="1.2011799999999999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1862"/>
    <n v="12.7669"/>
    <n v="0"/>
    <n v="-0.42034899999999997"/>
    <n v="5"/>
    <n v="1.7"/>
    <n v="5"/>
    <n v="0"/>
    <n v="28.8"/>
    <n v="1.4"/>
    <n v="48.815300000000001"/>
    <n v="12394.6"/>
    <n v="209.05099999999999"/>
    <n v="14.2339"/>
    <n v="-2.27224"/>
    <n v="2.44006E-3"/>
    <n v="2920.16"/>
    <n v="82"/>
    <n v="0"/>
    <n v="35"/>
  </r>
  <r>
    <x v="34"/>
    <n v="102408"/>
    <n v="24134.9"/>
    <n v="1.31345"/>
    <n v="11984.2"/>
    <n v="211.21600000000001"/>
    <n v="62.4"/>
    <n v="0"/>
    <n v="-1.7552700000000001E-2"/>
    <n v="13.7399"/>
    <n v="-4.7811199999999996"/>
    <n v="9.7350799999999996E-5"/>
    <n v="9389.99"/>
    <n v="228.67599999999999"/>
    <n v="88.4"/>
    <n v="5"/>
    <n v="6.6361299999999998E-2"/>
    <n v="9.0797299999999996"/>
    <n v="-5.8581300000000001"/>
    <n v="7.1572399999999999E-5"/>
    <n v="7395.52"/>
    <n v="245.09"/>
    <n v="85.2"/>
    <n v="4"/>
    <n v="4.0927699999999997E-2"/>
    <n v="6.5229699999999999"/>
    <n v="-5.6158099999999997"/>
    <n v="1.1772700000000001E-4"/>
    <n v="5750.73"/>
    <n v="257.93299999999999"/>
    <n v="70.3"/>
    <n v="0"/>
    <n v="-5.53359E-2"/>
    <n v="4.1506499999999997"/>
    <n v="-6.10799"/>
    <n v="3.18958E-5"/>
    <n v="4348.41"/>
    <n v="266.375"/>
    <n v="62.9"/>
    <n v="0"/>
    <n v="0.100451"/>
    <n v="7.06386"/>
    <n v="-7.0942699999999999"/>
    <n v="5.2275099999999997E-5"/>
    <n v="3131.55"/>
    <n v="272.15899999999999"/>
    <n v="80.900000000000006"/>
    <n v="5"/>
    <n v="0.103717"/>
    <n v="3.5511300000000001"/>
    <n v="-8.6191600000000008"/>
    <n v="2.0685900000000001E-5"/>
    <n v="1554.02"/>
    <n v="281.226"/>
    <n v="49.2"/>
    <n v="0"/>
    <n v="2.64473E-2"/>
    <n v="1.46454"/>
    <n v="-5.44841"/>
    <n v="7.5147899999999999E-5"/>
    <n v="853.09500000000003"/>
    <n v="283.57400000000001"/>
    <n v="76.099999999999994"/>
    <n v="0"/>
    <n v="-7.1524400000000002E-2"/>
    <n v="2.8052299999999999"/>
    <n v="-3.81149"/>
    <n v="7.2315899999999997E-5"/>
    <n v="630.48500000000001"/>
    <n v="284.53399999999999"/>
    <n v="70.400000000000006"/>
    <n v="0"/>
    <n v="-7.2062500000000002E-2"/>
    <n v="2.6215700000000002"/>
    <n v="-2.0434600000000001"/>
    <n v="6.0504599999999997E-5"/>
    <n v="4"/>
    <n v="412.98899999999998"/>
    <n v="285.51499999999999"/>
    <n v="66.099999999999994"/>
    <n v="0"/>
    <n v="-1.25474E-2"/>
    <n v="2.4889600000000001"/>
    <n v="-0.80640100000000003"/>
    <n v="4.7462000000000001E-5"/>
    <n v="286.428"/>
    <n v="62.9"/>
    <n v="0"/>
    <n v="5.6452599999999999E-2"/>
    <n v="2.0236999999999998"/>
    <n v="-1.8784200000000001E-2"/>
    <n v="3.8270299999999998E-5"/>
    <n v="200.249"/>
    <n v="55.5794"/>
    <n v="282.22000000000003"/>
    <n v="0"/>
    <n v="5.8275899999999998"/>
    <n v="284.74599999999998"/>
    <n v="279.69"/>
    <n v="71.099999999999994"/>
    <n v="1.2726599999999999"/>
    <n v="0.31655299999999997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12.3408"/>
    <n v="0"/>
    <n v="-6.4086900000000002E-2"/>
    <n v="5"/>
    <n v="5"/>
    <n v="5"/>
    <n v="0.3"/>
    <n v="6.4"/>
    <n v="24.8"/>
    <n v="58.994599999999998"/>
    <n v="12586.5"/>
    <n v="209.23"/>
    <n v="14.8848"/>
    <n v="-2.9579"/>
    <n v="5.8918000000000002E-4"/>
    <n v="2981.28"/>
    <n v="78"/>
    <n v="0"/>
    <n v="36"/>
  </r>
  <r>
    <x v="35"/>
    <n v="102343"/>
    <n v="24135.1"/>
    <n v="0.44580700000000001"/>
    <n v="11971.6"/>
    <n v="210.268"/>
    <n v="69.099999999999994"/>
    <n v="0.1"/>
    <n v="-2.8064499999999999E-2"/>
    <n v="12.4558"/>
    <n v="-4.4499899999999997"/>
    <n v="7.3574500000000005E-5"/>
    <n v="9380.65"/>
    <n v="228.80699999999999"/>
    <n v="66.7"/>
    <n v="0"/>
    <n v="5.9685599999999998E-2"/>
    <n v="10.5098"/>
    <n v="-5.7590199999999996"/>
    <n v="7.84084E-5"/>
    <n v="7386.43"/>
    <n v="244.98400000000001"/>
    <n v="71"/>
    <n v="0"/>
    <n v="2.5380900000000001E-2"/>
    <n v="4.5154100000000001"/>
    <n v="-4.4846300000000001"/>
    <n v="1.4064700000000001E-4"/>
    <n v="5742.41"/>
    <n v="257.88"/>
    <n v="67.599999999999994"/>
    <n v="0"/>
    <n v="-2.33984E-2"/>
    <n v="6.3109400000000004"/>
    <n v="-3.7375400000000001"/>
    <n v="1.5319300000000001E-5"/>
    <n v="4340.95"/>
    <n v="266.10500000000002"/>
    <n v="67.7"/>
    <n v="0"/>
    <n v="4.9302699999999998E-2"/>
    <n v="7.5466699999999998"/>
    <n v="-6.9995099999999999"/>
    <n v="6.4101800000000003E-5"/>
    <n v="3126.78"/>
    <n v="271.98700000000002"/>
    <n v="76.599999999999994"/>
    <n v="3.2"/>
    <n v="4.5099599999999997E-2"/>
    <n v="6.7051499999999997"/>
    <n v="-6.6146599999999998"/>
    <n v="-1.2062099999999999E-5"/>
    <n v="1548.43"/>
    <n v="281.60899999999998"/>
    <n v="45.4"/>
    <n v="0"/>
    <n v="0.111984"/>
    <n v="1.7801499999999999"/>
    <n v="-4.0453299999999999"/>
    <n v="4.59073E-5"/>
    <n v="847.36699999999996"/>
    <n v="283.34399999999999"/>
    <n v="79.2"/>
    <n v="0"/>
    <n v="5.75684E-3"/>
    <n v="2.9017599999999999"/>
    <n v="-3.8239800000000002"/>
    <n v="8.1676100000000002E-5"/>
    <n v="624.91499999999996"/>
    <n v="284.315"/>
    <n v="75.099999999999994"/>
    <n v="0"/>
    <n v="-7.3989299999999997E-3"/>
    <n v="2.46326"/>
    <n v="-2.3503500000000002"/>
    <n v="7.2992199999999995E-5"/>
    <n v="2"/>
    <n v="407.49200000000002"/>
    <n v="285.34800000000001"/>
    <n v="74.2"/>
    <n v="0"/>
    <n v="3.05635E-2"/>
    <n v="1.75742"/>
    <n v="-1.24261"/>
    <n v="6.0897599999999998E-5"/>
    <n v="286.18400000000003"/>
    <n v="69.5"/>
    <n v="0"/>
    <n v="5.8777299999999998E-2"/>
    <n v="0.81735599999999997"/>
    <n v="-0.61679200000000001"/>
    <n v="5.7308800000000003E-5"/>
    <n v="194.78899999999999"/>
    <n v="55.5794"/>
    <n v="281.44099999999997"/>
    <n v="0"/>
    <n v="0.81478499999999998"/>
    <n v="284.05700000000002"/>
    <n v="280.54399999999998"/>
    <n v="78.900000000000006"/>
    <n v="0.199272"/>
    <n v="-0.25821499999999997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11.7178"/>
    <n v="0"/>
    <n v="-0.29797400000000002"/>
    <n v="5"/>
    <n v="5"/>
    <n v="5"/>
    <n v="3.4"/>
    <n v="5"/>
    <n v="16.8"/>
    <n v="65.837400000000002"/>
    <n v="12442.8"/>
    <n v="208.661"/>
    <n v="12.688800000000001"/>
    <n v="-2.4357500000000001"/>
    <n v="5.6523900000000002E-3"/>
    <n v="2964"/>
    <n v="72.8"/>
    <n v="0"/>
    <n v="37"/>
  </r>
  <r>
    <x v="36"/>
    <n v="102339"/>
    <n v="24135.3"/>
    <n v="0.40244600000000003"/>
    <n v="11960.2"/>
    <n v="209.584"/>
    <n v="82.3"/>
    <n v="4.9000000000000004"/>
    <n v="2.2579100000000001E-2"/>
    <n v="12.939399999999999"/>
    <n v="-3.9765600000000001"/>
    <n v="9.99513E-5"/>
    <n v="9374.74"/>
    <n v="228.28100000000001"/>
    <n v="80.3"/>
    <n v="4.0999999999999996"/>
    <n v="-5.4277300000000001E-2"/>
    <n v="11.905799999999999"/>
    <n v="-5.4404700000000004"/>
    <n v="9.8135500000000003E-5"/>
    <n v="7382.73"/>
    <n v="245.04599999999999"/>
    <n v="58.8"/>
    <n v="0"/>
    <n v="0.150869"/>
    <n v="3.8856600000000001"/>
    <n v="-3.024"/>
    <n v="1.0184899999999999E-4"/>
    <n v="5739.84"/>
    <n v="257.75900000000001"/>
    <n v="66.900000000000006"/>
    <n v="0"/>
    <n v="9.6113299999999999E-2"/>
    <n v="7.7010899999999998"/>
    <n v="-2.3010100000000002"/>
    <n v="5.7921899999999998E-5"/>
    <n v="4339.5600000000004"/>
    <n v="265.77999999999997"/>
    <n v="67.099999999999994"/>
    <n v="0"/>
    <n v="-4.0566400000000002E-2"/>
    <n v="7.4046000000000003"/>
    <n v="-7.6956300000000004"/>
    <n v="6.4179799999999998E-5"/>
    <n v="3125.66"/>
    <n v="271.92700000000002"/>
    <n v="78.599999999999994"/>
    <n v="0"/>
    <n v="1.31719E-2"/>
    <n v="7.3207899999999997"/>
    <n v="-6.5190700000000001"/>
    <n v="9.4298100000000004E-5"/>
    <n v="1548.77"/>
    <n v="281.60199999999998"/>
    <n v="44.7"/>
    <n v="0"/>
    <n v="-2.3111300000000001E-2"/>
    <n v="3.1192700000000002"/>
    <n v="-3.2300800000000001"/>
    <n v="8.8385499999999996E-5"/>
    <n v="846.98199999999997"/>
    <n v="283.61799999999999"/>
    <n v="80.400000000000006"/>
    <n v="0"/>
    <n v="4.5556599999999996E-3"/>
    <n v="2.6952799999999999"/>
    <n v="-3.5817700000000001"/>
    <n v="9.0145300000000006E-5"/>
    <n v="624.38699999999994"/>
    <n v="284.45"/>
    <n v="75.400000000000006"/>
    <n v="0"/>
    <n v="1.5487799999999999E-2"/>
    <n v="1.8065"/>
    <n v="-2.3819499999999998"/>
    <n v="1.0899E-4"/>
    <n v="2"/>
    <n v="406.87700000000001"/>
    <n v="285.35199999999998"/>
    <n v="74.2"/>
    <n v="0"/>
    <n v="5.1212899999999999E-2"/>
    <n v="0.796377"/>
    <n v="-1.40351"/>
    <n v="1.08293E-4"/>
    <n v="285.935"/>
    <n v="73.099999999999994"/>
    <n v="0"/>
    <n v="6.7931599999999995E-2"/>
    <n v="1.91431E-2"/>
    <n v="-0.72281499999999999"/>
    <n v="8.7147300000000005E-5"/>
    <n v="194.28399999999999"/>
    <n v="55.5794"/>
    <n v="280.86900000000003"/>
    <n v="0"/>
    <n v="-2.1094900000000001"/>
    <n v="283.57600000000002"/>
    <n v="280.91699999999997"/>
    <n v="83.6"/>
    <n v="-0.13433100000000001"/>
    <n v="-0.29801499999999997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11.255699999999999"/>
    <n v="0"/>
    <n v="-2.7246099999999999E-2"/>
    <n v="5"/>
    <n v="5"/>
    <n v="0"/>
    <n v="5"/>
    <n v="37.4"/>
    <n v="8.9"/>
    <n v="71.337000000000003"/>
    <n v="12425"/>
    <n v="208.27600000000001"/>
    <n v="14.9331"/>
    <n v="-2.8198699999999999"/>
    <n v="1.903E-3"/>
    <n v="2915.84"/>
    <n v="73.599999999999994"/>
    <n v="0"/>
    <n v="38"/>
  </r>
  <r>
    <x v="37"/>
    <n v="102378"/>
    <n v="24135"/>
    <n v="0.40517599999999998"/>
    <n v="11957.7"/>
    <n v="209.05600000000001"/>
    <n v="92.2"/>
    <n v="5"/>
    <n v="3.4648400000000003E-2"/>
    <n v="12.6959"/>
    <n v="-3.27203"/>
    <n v="1.21109E-4"/>
    <n v="9374.94"/>
    <n v="228.24100000000001"/>
    <n v="85.1"/>
    <n v="4.7"/>
    <n v="-3.9406299999999998E-2"/>
    <n v="9.9328000000000003"/>
    <n v="-3.9508100000000002"/>
    <n v="4.59689E-5"/>
    <n v="7383.47"/>
    <n v="245.06399999999999"/>
    <n v="51.6"/>
    <n v="0"/>
    <n v="-1.42539E-2"/>
    <n v="4.3751199999999999"/>
    <n v="-1.2742500000000001"/>
    <n v="9.4009000000000001E-5"/>
    <n v="5740.79"/>
    <n v="257.50400000000002"/>
    <n v="57"/>
    <n v="0"/>
    <n v="5.3900400000000001E-2"/>
    <n v="8.8363300000000002"/>
    <n v="-3.0920800000000002"/>
    <n v="1.4929900000000001E-4"/>
    <n v="4341.99"/>
    <n v="265.97300000000001"/>
    <n v="60.9"/>
    <n v="0"/>
    <n v="8.0085900000000002E-2"/>
    <n v="6.98109"/>
    <n v="-5.16099"/>
    <n v="5.1904699999999998E-5"/>
    <n v="3128.28"/>
    <n v="271.858"/>
    <n v="78.7"/>
    <n v="0"/>
    <n v="8.15332E-2"/>
    <n v="6.9592999999999998"/>
    <n v="-5.1611799999999999"/>
    <n v="3.21735E-5"/>
    <n v="1551.81"/>
    <n v="280.85899999999998"/>
    <n v="67.400000000000006"/>
    <n v="0"/>
    <n v="-5.6283199999999999E-2"/>
    <n v="3.1665999999999999"/>
    <n v="-3.4917400000000001"/>
    <n v="2.4214099999999999E-5"/>
    <n v="850.34500000000003"/>
    <n v="283.846"/>
    <n v="77.5"/>
    <n v="0"/>
    <n v="-2.0506799999999999E-2"/>
    <n v="2.1125699999999998"/>
    <n v="-2.9059699999999999"/>
    <n v="7.41471E-5"/>
    <n v="627.53099999999995"/>
    <n v="284.64699999999999"/>
    <n v="75.5"/>
    <n v="0"/>
    <n v="1.45962E-2"/>
    <n v="1.09412"/>
    <n v="-1.82779"/>
    <n v="1.08607E-4"/>
    <n v="3"/>
    <n v="409.928"/>
    <n v="285.41300000000001"/>
    <n v="72.2"/>
    <n v="0"/>
    <n v="6.2470199999999997E-2"/>
    <n v="-2.5463899999999999E-3"/>
    <n v="-0.87957300000000005"/>
    <n v="1.2086099999999999E-4"/>
    <n v="285.87"/>
    <n v="71.599999999999994"/>
    <n v="0"/>
    <n v="7.5868699999999997E-2"/>
    <n v="-0.50946000000000002"/>
    <n v="-0.13000999999999999"/>
    <n v="9.6717000000000003E-5"/>
    <n v="197.35900000000001"/>
    <n v="55.5794"/>
    <n v="280.7"/>
    <n v="0"/>
    <n v="-1.3049900000000001"/>
    <n v="283.41899999999998"/>
    <n v="280.74599999999998"/>
    <n v="83.5"/>
    <n v="-0.21359500000000001"/>
    <n v="0.2853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497"/>
    <n v="11.2058"/>
    <n v="0"/>
    <n v="0.356323"/>
    <n v="5"/>
    <n v="5"/>
    <n v="0"/>
    <n v="5"/>
    <n v="40"/>
    <n v="14.5"/>
    <n v="58.714700000000001"/>
    <n v="12304.5"/>
    <n v="207.92699999999999"/>
    <n v="14.0678"/>
    <n v="-2.8170000000000002"/>
    <n v="2.81971E-3"/>
    <n v="2953.76"/>
    <n v="72.400000000000006"/>
    <n v="0"/>
    <n v="39"/>
  </r>
  <r>
    <x v="38"/>
    <n v="102452"/>
    <n v="24135.3"/>
    <n v="1.0002500000000001"/>
    <n v="11963.2"/>
    <n v="209.13399999999999"/>
    <n v="94.2"/>
    <n v="5.5"/>
    <n v="1.5753900000000001E-2"/>
    <n v="12.595700000000001"/>
    <n v="-2.0396000000000001"/>
    <n v="1.2505E-4"/>
    <n v="9380.7999999999993"/>
    <n v="227.90299999999999"/>
    <n v="86.1"/>
    <n v="5.6"/>
    <n v="-1.52324E-2"/>
    <n v="7.8876400000000002"/>
    <n v="-0.44180900000000001"/>
    <n v="1.2249200000000001E-4"/>
    <n v="7390.4"/>
    <n v="244.67400000000001"/>
    <n v="83.2"/>
    <n v="2.8"/>
    <n v="2.7378900000000001E-2"/>
    <n v="6.7194000000000003"/>
    <n v="0.63705400000000001"/>
    <n v="1.5074899999999999E-4"/>
    <n v="5748.26"/>
    <n v="257.44200000000001"/>
    <n v="58.1"/>
    <n v="0"/>
    <n v="6.3423800000000002E-2"/>
    <n v="7.4976700000000003"/>
    <n v="-3.2238099999999998"/>
    <n v="1.21581E-4"/>
    <n v="4349.2700000000004"/>
    <n v="265.99700000000001"/>
    <n v="64.2"/>
    <n v="0.1"/>
    <n v="0.12443800000000001"/>
    <n v="7.2335700000000003"/>
    <n v="-1.4511099999999999"/>
    <n v="8.5105599999999994E-5"/>
    <n v="3136.7"/>
    <n v="271.512"/>
    <n v="79.8"/>
    <n v="0"/>
    <n v="8.2539099999999997E-3"/>
    <n v="7.2767499999999998"/>
    <n v="-2.4237099999999998"/>
    <n v="6.2389899999999997E-5"/>
    <n v="1561.22"/>
    <n v="280.85199999999998"/>
    <n v="68.8"/>
    <n v="0"/>
    <n v="-2.0506799999999999E-2"/>
    <n v="3.61395"/>
    <n v="-1.98014"/>
    <n v="2.6846200000000001E-5"/>
    <n v="859.15899999999999"/>
    <n v="284.20999999999998"/>
    <n v="74.7"/>
    <n v="0"/>
    <n v="-0.116298"/>
    <n v="2.8339699999999999"/>
    <n v="-0.85932600000000003"/>
    <n v="3.74059E-5"/>
    <n v="636.06299999999999"/>
    <n v="285.03100000000001"/>
    <n v="73.400000000000006"/>
    <n v="0"/>
    <n v="-0.123698"/>
    <n v="2.0325899999999999"/>
    <n v="-3.1450199999999998E-2"/>
    <n v="7.3252300000000003E-5"/>
    <n v="3"/>
    <n v="418.19600000000003"/>
    <n v="285.59300000000002"/>
    <n v="72.3"/>
    <n v="0"/>
    <n v="-7.4327099999999993E-2"/>
    <n v="0.98050999999999999"/>
    <n v="0.68093999999999999"/>
    <n v="9.4851699999999999E-5"/>
    <n v="287.23899999999998"/>
    <n v="66.900000000000006"/>
    <n v="0"/>
    <n v="-9.8383800000000007E-3"/>
    <n v="0.382239"/>
    <n v="0.92540999999999995"/>
    <n v="9.7603799999999995E-5"/>
    <n v="205.208"/>
    <n v="55.5794"/>
    <n v="293.72000000000003"/>
    <n v="0"/>
    <n v="133.828"/>
    <n v="288.89999999999998"/>
    <n v="281.57"/>
    <n v="61.6"/>
    <n v="0.28387699999999999"/>
    <n v="0.92891800000000002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8.60473"/>
    <n v="0"/>
    <n v="3.5742200000000002E-2"/>
    <n v="8.9"/>
    <n v="5"/>
    <n v="46.6"/>
    <n v="6.5"/>
    <n v="54.7"/>
    <n v="48.6"/>
    <n v="51.860700000000001"/>
    <n v="12323.8"/>
    <n v="207.86199999999999"/>
    <n v="13.319000000000001"/>
    <n v="-1.99186"/>
    <n v="2.61794E-3"/>
    <n v="2916.32"/>
    <n v="71.8"/>
    <n v="0"/>
    <n v="40"/>
  </r>
  <r>
    <x v="39"/>
    <n v="102303"/>
    <n v="24135.200000000001"/>
    <n v="1.4"/>
    <n v="11952"/>
    <n v="209.048"/>
    <n v="88.3"/>
    <n v="5"/>
    <n v="-1.5876999999999999E-2"/>
    <n v="16.639600000000002"/>
    <n v="-1.7850200000000001"/>
    <n v="1.0467E-4"/>
    <n v="9367.7099999999991"/>
    <n v="228.012"/>
    <n v="68.599999999999994"/>
    <n v="0"/>
    <n v="9.80742E-2"/>
    <n v="15.453799999999999"/>
    <n v="-0.95845899999999995"/>
    <n v="6.8221999999999998E-5"/>
    <n v="7378.64"/>
    <n v="244.61600000000001"/>
    <n v="80.099999999999994"/>
    <n v="2"/>
    <n v="-1.6480499999999999E-2"/>
    <n v="10.997299999999999"/>
    <n v="0.53812300000000002"/>
    <n v="8.1055800000000004E-5"/>
    <n v="5737.73"/>
    <n v="257.387"/>
    <n v="67.099999999999994"/>
    <n v="0"/>
    <n v="-1.13711E-2"/>
    <n v="8.0025700000000004"/>
    <n v="-3.2207E-2"/>
    <n v="7.5893800000000002E-5"/>
    <n v="4339.05"/>
    <n v="265.42500000000001"/>
    <n v="76.599999999999994"/>
    <n v="1.5"/>
    <n v="-7.8945300000000003E-3"/>
    <n v="9.2965699999999991"/>
    <n v="-0.45194800000000002"/>
    <n v="1.00091E-4"/>
    <n v="3126.36"/>
    <n v="271.62"/>
    <n v="79.7"/>
    <n v="3.1"/>
    <n v="3.9482400000000001E-2"/>
    <n v="8.1306200000000004"/>
    <n v="-0.79430199999999995"/>
    <n v="8.8105100000000005E-5"/>
    <n v="1551.85"/>
    <n v="280.56200000000001"/>
    <n v="71.7"/>
    <n v="0"/>
    <n v="-8.4796899999999995E-2"/>
    <n v="3.1130200000000001"/>
    <n v="-0.33613300000000002"/>
    <n v="6.4129100000000002E-5"/>
    <n v="851.15700000000004"/>
    <n v="283.52199999999999"/>
    <n v="81.900000000000006"/>
    <n v="0"/>
    <n v="-0.26618900000000001"/>
    <n v="1.50603"/>
    <n v="0.71218000000000004"/>
    <n v="5.58767E-5"/>
    <n v="628.13400000000001"/>
    <n v="285.59899999999999"/>
    <n v="73.5"/>
    <n v="0"/>
    <n v="-0.41705700000000001"/>
    <n v="1.24143"/>
    <n v="0.60544200000000004"/>
    <n v="8.0355499999999993E-5"/>
    <n v="3"/>
    <n v="409.27300000000002"/>
    <n v="287.70999999999998"/>
    <n v="65.8"/>
    <n v="0"/>
    <n v="-0.449264"/>
    <n v="1.1008199999999999"/>
    <n v="0.43945099999999998"/>
    <n v="9.0471399999999996E-5"/>
    <n v="289.82400000000001"/>
    <n v="59"/>
    <n v="0"/>
    <n v="-0.267787"/>
    <n v="0.92768799999999996"/>
    <n v="0.22336700000000001"/>
    <n v="1.0365399999999999E-4"/>
    <n v="194.40700000000001"/>
    <n v="55.5794"/>
    <n v="297.685"/>
    <n v="0"/>
    <n v="184.77099999999999"/>
    <n v="291.5"/>
    <n v="282.20400000000001"/>
    <n v="54.4"/>
    <n v="0.76960899999999999"/>
    <n v="-6.2072799999999997E-2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21600"/>
    <n v="6.2037000000000004"/>
    <n v="0"/>
    <n v="-0.31811499999999998"/>
    <n v="5"/>
    <n v="5"/>
    <n v="5"/>
    <n v="8.3000000000000007"/>
    <n v="14.1"/>
    <n v="36.299999999999997"/>
    <n v="57.447899999999997"/>
    <n v="12329.7"/>
    <n v="207.767"/>
    <n v="16.455100000000002"/>
    <n v="-1.6283300000000001"/>
    <n v="4.6682000000000001E-4"/>
    <n v="2892.8"/>
    <n v="71.7"/>
    <n v="0"/>
    <n v="41"/>
  </r>
  <r>
    <x v="40"/>
    <n v="102298"/>
    <n v="24135"/>
    <n v="2.0028199999999998"/>
    <n v="11952.2"/>
    <n v="209.24199999999999"/>
    <n v="88.5"/>
    <n v="5"/>
    <n v="8.3027399999999994E-3"/>
    <n v="18.479399999999998"/>
    <n v="6.8383799999999995E-2"/>
    <n v="8.2927699999999995E-5"/>
    <n v="9367.9599999999991"/>
    <n v="228.446"/>
    <n v="64.3"/>
    <n v="0"/>
    <n v="1.7603500000000001E-2"/>
    <n v="16.7654"/>
    <n v="-1.84324"/>
    <n v="3.8519400000000003E-5"/>
    <n v="7376.75"/>
    <n v="244.554"/>
    <n v="78.2"/>
    <n v="0.5"/>
    <n v="-1.83457E-2"/>
    <n v="13.898400000000001"/>
    <n v="0.25751299999999999"/>
    <n v="3.4730300000000002E-5"/>
    <n v="5735.67"/>
    <n v="257.40100000000001"/>
    <n v="42.1"/>
    <n v="0"/>
    <n v="3.44531E-2"/>
    <n v="10.008800000000001"/>
    <n v="-7.3332499999999995E-2"/>
    <n v="7.6315200000000004E-5"/>
    <n v="4339.3500000000004"/>
    <n v="264.995"/>
    <n v="77.5"/>
    <n v="3.6"/>
    <n v="4.5880900000000002E-2"/>
    <n v="9.3383400000000005"/>
    <n v="-1.25414"/>
    <n v="8.9330699999999995E-5"/>
    <n v="3126.96"/>
    <n v="271.541"/>
    <n v="81.099999999999994"/>
    <n v="5"/>
    <n v="-5.9378899999999998E-2"/>
    <n v="7.7379800000000003"/>
    <n v="-1.8231900000000001"/>
    <n v="8.0928599999999996E-5"/>
    <n v="1551.64"/>
    <n v="280.988"/>
    <n v="69.8"/>
    <n v="0"/>
    <n v="0.20530399999999999"/>
    <n v="3.2213500000000002"/>
    <n v="-5.2148400000000001E-3"/>
    <n v="9.3882599999999995E-5"/>
    <n v="850.31399999999996"/>
    <n v="283.71300000000002"/>
    <n v="85.3"/>
    <n v="0"/>
    <n v="-0.183005"/>
    <n v="1.13802"/>
    <n v="2.1330800000000001"/>
    <n v="4.8244400000000002E-5"/>
    <n v="627.10199999999998"/>
    <n v="285.65499999999997"/>
    <n v="78.099999999999994"/>
    <n v="0"/>
    <n v="-0.57800099999999999"/>
    <n v="0.89280999999999999"/>
    <n v="2.2806600000000001"/>
    <n v="5.8933700000000001E-5"/>
    <n v="3"/>
    <n v="408.221"/>
    <n v="287.47800000000001"/>
    <n v="71.400000000000006"/>
    <n v="0"/>
    <n v="-0.70383899999999999"/>
    <n v="0.25917200000000001"/>
    <n v="2.4528799999999999"/>
    <n v="1.39426E-4"/>
    <n v="289.19099999999997"/>
    <n v="66"/>
    <n v="0"/>
    <n v="-0.35583900000000002"/>
    <n v="-0.68362999999999996"/>
    <n v="2.4162400000000002"/>
    <n v="2.3040300000000001E-4"/>
    <n v="193.56899999999999"/>
    <n v="55.5794"/>
    <n v="287.99799999999999"/>
    <n v="0"/>
    <n v="19.7425"/>
    <n v="289.50700000000001"/>
    <n v="283.45999999999998"/>
    <n v="67.5"/>
    <n v="-0.89805400000000002"/>
    <n v="1.53152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0800"/>
    <n v="5.9046900000000004"/>
    <n v="0"/>
    <n v="-0.47070299999999998"/>
    <n v="5"/>
    <n v="5"/>
    <n v="5"/>
    <n v="6.2"/>
    <n v="5"/>
    <n v="17.600000000000001"/>
    <n v="67.639300000000006"/>
    <n v="12150"/>
    <n v="208.714"/>
    <n v="18.378499999999999"/>
    <n v="-0.51865799999999995"/>
    <n v="-2.4134199999999999E-3"/>
    <n v="2867.84"/>
    <n v="81.8"/>
    <n v="0"/>
    <n v="42"/>
  </r>
  <r>
    <x v="41"/>
    <n v="102387"/>
    <n v="24134.9"/>
    <n v="2.7067299999999999"/>
    <n v="11953"/>
    <n v="209.733"/>
    <n v="79.3"/>
    <n v="5"/>
    <n v="-2.1156299999999999E-2"/>
    <n v="17.7515"/>
    <n v="-0.94376800000000005"/>
    <n v="1.01469E-4"/>
    <n v="9369.33"/>
    <n v="228.197"/>
    <n v="61.5"/>
    <n v="0"/>
    <n v="1.09102E-2"/>
    <n v="18.3416"/>
    <n v="-2.2993399999999999"/>
    <n v="1.79486E-5"/>
    <n v="7377.22"/>
    <n v="244.501"/>
    <n v="53.1"/>
    <n v="0"/>
    <n v="-8.2156300000000002E-2"/>
    <n v="14.8893"/>
    <n v="0.841113"/>
    <n v="1.1372899999999999E-4"/>
    <n v="5737.41"/>
    <n v="256.87900000000002"/>
    <n v="62.3"/>
    <n v="0"/>
    <n v="4.71016E-2"/>
    <n v="11.554600000000001"/>
    <n v="1.58683"/>
    <n v="9.1197499999999995E-5"/>
    <n v="4342.8999999999996"/>
    <n v="264.90300000000002"/>
    <n v="68.5"/>
    <n v="0.1"/>
    <n v="8.8705099999999995E-2"/>
    <n v="10.137"/>
    <n v="-0.61263199999999995"/>
    <n v="7.9266100000000003E-5"/>
    <n v="3131.73"/>
    <n v="271.18599999999998"/>
    <n v="88.9"/>
    <n v="4.9000000000000004"/>
    <n v="-5.71289E-3"/>
    <n v="8.2228899999999996"/>
    <n v="-1.9992300000000001"/>
    <n v="7.1036299999999996E-5"/>
    <n v="1557.74"/>
    <n v="281.11599999999999"/>
    <n v="71.900000000000006"/>
    <n v="0"/>
    <n v="-0.14052300000000001"/>
    <n v="3.03756"/>
    <n v="-0.59943400000000002"/>
    <n v="1.25888E-4"/>
    <n v="855.21699999999998"/>
    <n v="284.46600000000001"/>
    <n v="72.7"/>
    <n v="0"/>
    <n v="1.0690399999999999E-2"/>
    <n v="2.1230500000000001"/>
    <n v="2.45587"/>
    <n v="3.3173000000000002E-5"/>
    <n v="631.83000000000004"/>
    <n v="285.49599999999998"/>
    <n v="75.599999999999994"/>
    <n v="0"/>
    <n v="3.5956999999999999E-3"/>
    <n v="1.11612"/>
    <n v="3.0167999999999999"/>
    <n v="4.6517200000000002E-5"/>
    <n v="3"/>
    <n v="413.36399999999998"/>
    <n v="286.64100000000002"/>
    <n v="75.400000000000006"/>
    <n v="0"/>
    <n v="1.15957E-2"/>
    <n v="0.39347199999999999"/>
    <n v="3.5103399999999998"/>
    <n v="4.7712900000000002E-5"/>
    <n v="287.66199999999998"/>
    <n v="74.099999999999994"/>
    <n v="0"/>
    <n v="8.2595699999999994E-2"/>
    <n v="1.01587E-2"/>
    <n v="3.70383"/>
    <n v="4.6431299999999997E-5"/>
    <n v="199.53399999999999"/>
    <n v="55.5794"/>
    <n v="285.20999999999998"/>
    <n v="0"/>
    <n v="9.2957999999999998"/>
    <n v="286.82299999999998"/>
    <n v="283.52300000000002"/>
    <n v="80.5"/>
    <n v="-0.10032199999999999"/>
    <n v="2.6719200000000001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11850"/>
    <n v="7.16486"/>
    <n v="0"/>
    <n v="-0.43237300000000001"/>
    <n v="5"/>
    <n v="5"/>
    <n v="4.9000000000000004"/>
    <n v="5.6"/>
    <n v="5"/>
    <n v="13.6"/>
    <n v="48.890900000000002"/>
    <n v="12200"/>
    <n v="209.072"/>
    <n v="16.774000000000001"/>
    <n v="-1.61273"/>
    <n v="-5.0325400000000003E-3"/>
    <n v="2809.6"/>
    <n v="88.7"/>
    <n v="0"/>
    <n v="43"/>
  </r>
  <r>
    <x v="42"/>
    <n v="102419"/>
    <n v="24135.1"/>
    <n v="3.8192699999999999"/>
    <n v="11946"/>
    <n v="209.43600000000001"/>
    <n v="84.8"/>
    <n v="5"/>
    <n v="-7.2929700000000002E-3"/>
    <n v="17.5321"/>
    <n v="0.418958"/>
    <n v="6.7353400000000005E-5"/>
    <n v="9364.74"/>
    <n v="228.245"/>
    <n v="61.7"/>
    <n v="0"/>
    <n v="-7.2248000000000007E-2"/>
    <n v="17.863299999999999"/>
    <n v="-0.49562400000000001"/>
    <n v="1.9427199999999999E-5"/>
    <n v="7372.78"/>
    <n v="245.19499999999999"/>
    <n v="25.1"/>
    <n v="0"/>
    <n v="-3.55508E-2"/>
    <n v="14.843500000000001"/>
    <n v="-0.128998"/>
    <n v="5.76968E-5"/>
    <n v="5732.78"/>
    <n v="256.51900000000001"/>
    <n v="59.1"/>
    <n v="0"/>
    <n v="-1.04805E-2"/>
    <n v="14.0075"/>
    <n v="2.3082400000000001"/>
    <n v="1.23008E-4"/>
    <n v="4341.07"/>
    <n v="264.23700000000002"/>
    <n v="85.3"/>
    <n v="5"/>
    <n v="-4.4410199999999997E-2"/>
    <n v="10.026"/>
    <n v="-0.31995099999999999"/>
    <n v="1.2319300000000001E-4"/>
    <n v="3132.65"/>
    <n v="270.57400000000001"/>
    <n v="99.1"/>
    <n v="40"/>
    <n v="8.1074200000000006E-3"/>
    <n v="8.7081599999999995"/>
    <n v="-1.73105"/>
    <n v="7.9702099999999997E-5"/>
    <n v="1560.06"/>
    <n v="281.005"/>
    <n v="71.900000000000006"/>
    <n v="0"/>
    <n v="-1.4451200000000001E-2"/>
    <n v="2.0964800000000001"/>
    <n v="-0.41198200000000001"/>
    <n v="1.01755E-4"/>
    <n v="857.80499999999995"/>
    <n v="284.38499999999999"/>
    <n v="72.3"/>
    <n v="0"/>
    <n v="-5.4548800000000001E-2"/>
    <n v="1.00362"/>
    <n v="3.9162699999999999"/>
    <n v="9.5764400000000001E-5"/>
    <n v="634.46699999999998"/>
    <n v="285.48500000000001"/>
    <n v="77.900000000000006"/>
    <n v="0"/>
    <n v="-1.7154300000000001E-2"/>
    <n v="0.94524699999999995"/>
    <n v="4.9414499999999997"/>
    <n v="7.8778300000000004E-5"/>
    <n v="3"/>
    <n v="415.94799999999998"/>
    <n v="286.62299999999999"/>
    <n v="81.900000000000006"/>
    <n v="0"/>
    <n v="9.9845699999999996E-2"/>
    <n v="0.46150600000000003"/>
    <n v="5.6475900000000001"/>
    <n v="5.2485799999999998E-5"/>
    <n v="287.64100000000002"/>
    <n v="78.5"/>
    <n v="0"/>
    <n v="0.17984600000000001"/>
    <n v="-0.27046599999999998"/>
    <n v="5.3811"/>
    <n v="3.9583299999999998E-5"/>
    <n v="202.01599999999999"/>
    <n v="55.5794"/>
    <n v="284.72699999999998"/>
    <n v="0"/>
    <n v="5.3043399999999998"/>
    <n v="286.33"/>
    <n v="283.83"/>
    <n v="84.3"/>
    <n v="-0.39207500000000001"/>
    <n v="3.0699700000000001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6.8167600000000004"/>
    <n v="0"/>
    <n v="-0.25073200000000001"/>
    <n v="41.5"/>
    <n v="7.4"/>
    <n v="5"/>
    <n v="5"/>
    <n v="5"/>
    <n v="5"/>
    <n v="43.1051"/>
    <n v="11980"/>
    <n v="209.33799999999999"/>
    <n v="17.6142"/>
    <n v="0.42727100000000001"/>
    <n v="5.7373000000000001E-6"/>
    <n v="2747.68"/>
    <n v="92.3"/>
    <n v="0"/>
    <n v="44"/>
  </r>
  <r>
    <x v="43"/>
    <n v="102344"/>
    <n v="24134.799999999999"/>
    <n v="3.9361600000000001"/>
    <n v="11930.6"/>
    <n v="210.36"/>
    <n v="69.8"/>
    <n v="0"/>
    <n v="1.1281299999999999E-2"/>
    <n v="18.309200000000001"/>
    <n v="0.17366899999999999"/>
    <n v="1.1050800000000001E-4"/>
    <n v="9347.99"/>
    <n v="227.76900000000001"/>
    <n v="82.4"/>
    <n v="4.8"/>
    <n v="2.7125E-2"/>
    <n v="16.793700000000001"/>
    <n v="1.94065"/>
    <n v="3.1180199999999997E-5"/>
    <n v="7359.29"/>
    <n v="244.65"/>
    <n v="38.200000000000003"/>
    <n v="0"/>
    <n v="9.5300800000000005E-2"/>
    <n v="15.714700000000001"/>
    <n v="1.1498699999999999"/>
    <n v="3.6601899999999999E-5"/>
    <n v="5721.53"/>
    <n v="255.905"/>
    <n v="66.5"/>
    <n v="0"/>
    <n v="9.0335899999999997E-2"/>
    <n v="13.779400000000001"/>
    <n v="-1.6651400000000001"/>
    <n v="1.2876200000000001E-4"/>
    <n v="4333.68"/>
    <n v="263.73"/>
    <n v="91.7"/>
    <n v="5"/>
    <n v="6.09375E-4"/>
    <n v="9.7041699999999995"/>
    <n v="-3.4446699999999999"/>
    <n v="7.9117300000000002E-5"/>
    <n v="3126.31"/>
    <n v="270.48599999999999"/>
    <n v="94.3"/>
    <n v="5.0999999999999996"/>
    <n v="3.3734399999999998E-2"/>
    <n v="7.7405900000000001"/>
    <n v="-2.8398300000000001"/>
    <n v="9.59928E-5"/>
    <n v="1554.49"/>
    <n v="280.93400000000003"/>
    <n v="74.900000000000006"/>
    <n v="0"/>
    <n v="1.379E-2"/>
    <n v="1.4893000000000001"/>
    <n v="0.55899200000000004"/>
    <n v="8.2977099999999995E-5"/>
    <n v="852.03700000000003"/>
    <n v="284.245"/>
    <n v="80.5"/>
    <n v="0"/>
    <n v="-2.0783200000000002E-2"/>
    <n v="1.2356"/>
    <n v="4.3634899999999996"/>
    <n v="1.31922E-4"/>
    <n v="628.79300000000001"/>
    <n v="285.178"/>
    <n v="87"/>
    <n v="0"/>
    <n v="2.9203099999999999E-2"/>
    <n v="0.99814899999999995"/>
    <n v="5.4436799999999996"/>
    <n v="1.2359900000000001E-4"/>
    <n v="3"/>
    <n v="410.29899999999998"/>
    <n v="286.72000000000003"/>
    <n v="86.4"/>
    <n v="0"/>
    <n v="8.8970199999999999E-2"/>
    <n v="0.49752400000000002"/>
    <n v="5.8510999999999997"/>
    <n v="1.19876E-4"/>
    <n v="287.98099999999999"/>
    <n v="83.8"/>
    <n v="0"/>
    <n v="0.15196999999999999"/>
    <n v="-0.24710699999999999"/>
    <n v="5.4120400000000002"/>
    <n v="1.16147E-4"/>
    <n v="196.124"/>
    <n v="55.5794"/>
    <n v="284.935"/>
    <n v="0"/>
    <n v="-6.2711899999999998"/>
    <n v="286.75400000000002"/>
    <n v="285.19"/>
    <n v="90.3"/>
    <n v="-0.54619399999999996"/>
    <n v="3.1214200000000001"/>
    <n v="-50"/>
    <n v="0"/>
    <n v="0"/>
    <n v="0"/>
    <n v="0"/>
    <n v="0"/>
    <n v="1.875"/>
    <n v="0"/>
    <n v="0.5625"/>
    <n v="0"/>
    <n v="0"/>
    <n v="0"/>
    <n v="0"/>
    <n v="0"/>
    <n v="0"/>
    <n v="0"/>
    <n v="0"/>
    <n v="0"/>
    <n v="4.4309200000000004"/>
    <n v="0"/>
    <n v="-0.474609"/>
    <n v="6.4"/>
    <n v="26.7"/>
    <n v="5"/>
    <n v="5"/>
    <n v="5"/>
    <n v="13.6"/>
    <n v="68.342699999999994"/>
    <n v="11892.5"/>
    <n v="210.44399999999999"/>
    <n v="18.427900000000001"/>
    <n v="0.26616200000000001"/>
    <n v="-3.9242599999999997E-3"/>
    <n v="2704.96"/>
    <n v="93.7"/>
    <n v="0"/>
    <n v="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la pivot1" cacheId="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1:W10" firstHeaderRow="1" firstDataRow="2" firstDataCol="1"/>
  <pivotFields count="141">
    <pivotField axis="axisRow" numFmtId="22" showAl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</pivotFields>
  <rowFields count="3">
    <field x="140"/>
    <field x="139"/>
    <field x="0"/>
  </rowFields>
  <rowItems count="8">
    <i>
      <x v="327"/>
    </i>
    <i>
      <x v="328"/>
    </i>
    <i>
      <x v="329"/>
    </i>
    <i>
      <x v="330"/>
    </i>
    <i>
      <x v="331"/>
    </i>
    <i>
      <x v="332"/>
    </i>
    <i>
      <x v="333"/>
    </i>
    <i t="grand">
      <x/>
    </i>
  </rowItems>
  <colFields count="1">
    <field x="-2"/>
  </colFields>
  <colItems count="2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</colItems>
  <dataFields count="22">
    <dataField name="Max di TMP - 2_m_above_ground" fld="97" subtotal="max" baseField="140" baseItem="327"/>
    <dataField name="Min di TMP - 2_m_above_ground" fld="97" subtotal="min" baseField="140" baseItem="327"/>
    <dataField name="Media di TMP - 2_m_above_ground" fld="97" subtotal="average" baseField="140" baseItem="327"/>
    <dataField name="Media di RH - 2_m_above_ground" fld="99" subtotal="average" baseField="140" baseItem="327"/>
    <dataField name="Media di DPT - 2_m_above_ground" fld="98" subtotal="average" baseField="140" baseItem="327"/>
    <dataField name="Media di UGRD - 10_m_above_ground" fld="100" subtotal="average" baseField="140" baseItem="327"/>
    <dataField name="Media di VGRD - 10_m_above_ground" fld="101" subtotal="average" baseField="140" baseItem="327"/>
    <dataField name="Media di LCDC - low_cloud_layer2" fld="124" subtotal="average" baseField="140" baseItem="327"/>
    <dataField name="Media di MCDC - middle_cloud_layer2" fld="126" subtotal="average" baseField="140" baseItem="327"/>
    <dataField name="Max di PRATE - surface" fld="104" subtotal="max" baseField="140" baseItem="327"/>
    <dataField name="Max di CRAIN - surface2" fld="118" subtotal="max" baseField="140" baseItem="327"/>
    <dataField name="Max di CSNOW - surface" fld="111" subtotal="max" baseField="140" baseItem="327"/>
    <dataField name="Max di CRAIN - surface" fld="114" subtotal="max" baseField="140" baseItem="327"/>
    <dataField name="Media di HCDC - high_cloud_layer2" fld="128" subtotal="average" baseField="140" baseItem="327"/>
    <dataField name="Max di PRATE - surface2" fld="106" subtotal="max" baseField="140" baseItem="327"/>
    <dataField name="Min di RH - 2_m_above_ground" fld="99" subtotal="min" baseField="140" baseItem="327"/>
    <dataField name="Max di RH - 2_m_above_ground" fld="99" subtotal="max" baseField="140" baseItem="327"/>
    <dataField name="Max di LCDC - low_cloud_layer2" fld="124" subtotal="max" baseField="140" baseItem="327"/>
    <dataField name="Max di MCDC - middle_cloud_layer2" fld="126" subtotal="max" baseField="140" baseItem="327"/>
    <dataField name="Max di HCDC - high_cloud_layer2" fld="128" subtotal="max" baseField="140" baseItem="327"/>
    <dataField name="Max di UGRD - 10_m_above_ground" fld="100" subtotal="max" baseField="140" baseItem="327"/>
    <dataField name="Max di VGRD - 10_m_above_ground" fld="101" subtotal="max" baseField="140" baseItem="32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DataPilot1" cacheId="1" applyNumberFormats="0" applyBorderFormats="0" applyFontFormats="0" applyPatternFormats="0" applyAlignmentFormats="0" applyWidthHeightFormats="0" dataCaption="Values" updatedVersion="8" itemPrintTitles="1" indent="0" compact="0" compactData="0" multipleFieldFilters="0">
  <location ref="A1:H10" firstHeaderRow="1" firstDataRow="2" firstDataCol="1"/>
  <pivotFields count="135">
    <pivotField axis="axisRow" compact="0" numFmtId="22" outline="0" showAll="0" includeNewItemsInFilter="1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outline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outline="0" showAll="0"/>
    <pivotField dataField="1" compact="0" outline="0" showAll="0"/>
    <pivotField compact="0" showAll="0"/>
    <pivotField compact="0" showAll="0"/>
    <pivotField dataField="1" compact="0" outline="0" showAll="0"/>
    <pivotField dataField="1" compact="0" outline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outline="0" showAll="0" includeNewItemsInFilter="1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outline="0" showAll="0"/>
    <pivotField dataField="1" compact="0" outline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dragToRow="0" dragToCol="0" dragToPage="0" showAll="0" includeNewItemsInFilter="1" defaultSubtotal="0"/>
  </pivotFields>
  <rowFields count="1">
    <field x="0"/>
  </rowFields>
  <rowItems count="8">
    <i>
      <x v="326"/>
    </i>
    <i>
      <x v="327"/>
    </i>
    <i>
      <x v="328"/>
    </i>
    <i>
      <x v="329"/>
    </i>
    <i>
      <x v="330"/>
    </i>
    <i>
      <x v="331"/>
    </i>
    <i>
      <x v="33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Min - TMP - 850_mb" fld="53" subtotal="min" baseField="0" baseItem="0" numFmtId="2"/>
    <dataField name="Average - RH - 850_mb" fld="54" subtotal="average" baseField="0" baseItem="0" numFmtId="2"/>
    <dataField name="Average - RH - 700_mb" fld="46" subtotal="average" baseField="0" baseItem="0" numFmtId="2"/>
    <dataField name="Average - UGRD - 850_mb" fld="57" subtotal="average" baseField="0" baseItem="0" numFmtId="2"/>
    <dataField name="Average - VGRD - 850_mb" fld="58" subtotal="average" baseField="0" baseItem="0" numFmtId="2"/>
    <dataField name="Average - UGRD - 1000_mb" fld="89" subtotal="average" baseField="0" baseItem="0" numFmtId="2"/>
    <dataField name="Average - VGRD - 1000_mb" fld="90" subtotal="average" baseField="0" baseItem="0" numFmtId="2"/>
  </dataFields>
  <formats count="16">
    <format dxfId="72">
      <pivotArea type="all" dataOnly="0" outline="0" fieldPosition="0"/>
    </format>
    <format dxfId="71">
      <pivotArea outline="0" fieldPosition="0"/>
    </format>
    <format dxfId="70">
      <pivotArea type="origin" dataOnly="0" labelOnly="1" outline="0" fieldPosition="0"/>
    </format>
    <format dxfId="69">
      <pivotArea field="-2" type="button" dataOnly="0" labelOnly="1" outline="0" axis="axisCol" fieldPosition="0"/>
    </format>
    <format dxfId="68">
      <pivotArea type="topRight" dataOnly="0" labelOnly="1" outline="0" fieldPosition="0"/>
    </format>
    <format dxfId="67">
      <pivotArea field="0" type="button" dataOnly="0" labelOnly="1" outline="0" axis="axisRow" fieldPosition="0"/>
    </format>
    <format dxfId="66">
      <pivotArea dataOnly="0" labelOnly="1" outline="0" fieldPosition="0">
        <references count="1">
          <reference field="0" count="7">
            <x v="325"/>
            <x v="326"/>
            <x v="327"/>
            <x v="328"/>
            <x v="329"/>
            <x v="330"/>
            <x v="331"/>
          </reference>
        </references>
      </pivotArea>
    </format>
    <format dxfId="65">
      <pivotArea dataOnly="0" labelOnly="1" grandRow="1" outline="0" fieldPosition="0"/>
    </format>
    <format dxfId="64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63">
      <pivotArea outline="0" fieldPosition="0">
        <references count="1">
          <reference field="4294967294" count="1">
            <x v="0"/>
          </reference>
        </references>
      </pivotArea>
    </format>
    <format dxfId="62">
      <pivotArea outline="0" fieldPosition="0">
        <references count="1">
          <reference field="4294967294" count="1">
            <x v="1"/>
          </reference>
        </references>
      </pivotArea>
    </format>
    <format dxfId="61">
      <pivotArea outline="0" fieldPosition="0">
        <references count="1">
          <reference field="4294967294" count="1">
            <x v="2"/>
          </reference>
        </references>
      </pivotArea>
    </format>
    <format dxfId="60">
      <pivotArea outline="0" fieldPosition="0">
        <references count="1">
          <reference field="4294967294" count="1">
            <x v="3"/>
          </reference>
        </references>
      </pivotArea>
    </format>
    <format dxfId="59">
      <pivotArea outline="0" fieldPosition="0">
        <references count="1">
          <reference field="4294967294" count="1">
            <x v="4"/>
          </reference>
        </references>
      </pivotArea>
    </format>
    <format dxfId="58">
      <pivotArea outline="0" fieldPosition="0">
        <references count="1">
          <reference field="4294967294" count="1">
            <x v="5"/>
          </reference>
        </references>
      </pivotArea>
    </format>
    <format dxfId="57">
      <pivotArea outline="0" fieldPosition="0">
        <references count="1">
          <reference field="4294967294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8"/>
  <sheetViews>
    <sheetView tabSelected="1" zoomScaleNormal="100" workbookViewId="0"/>
  </sheetViews>
  <sheetFormatPr defaultColWidth="8.6640625" defaultRowHeight="14.4" x14ac:dyDescent="0.3"/>
  <cols>
    <col min="1" max="1" width="20" style="1" customWidth="1"/>
    <col min="136" max="136" width="11.109375" customWidth="1"/>
  </cols>
  <sheetData>
    <row r="1" spans="1:1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103</v>
      </c>
      <c r="DC1" t="s">
        <v>104</v>
      </c>
      <c r="DD1" t="s">
        <v>105</v>
      </c>
      <c r="DE1" t="s">
        <v>105</v>
      </c>
      <c r="DF1" t="s">
        <v>106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115</v>
      </c>
      <c r="DV1" t="s">
        <v>116</v>
      </c>
      <c r="DW1" t="s">
        <v>116</v>
      </c>
      <c r="DX1" t="s">
        <v>117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</row>
    <row r="2" spans="1:139" x14ac:dyDescent="0.3">
      <c r="A2" s="10">
        <v>45618.625</v>
      </c>
      <c r="B2" s="51">
        <v>100199</v>
      </c>
      <c r="C2" s="51">
        <v>23809.8</v>
      </c>
      <c r="D2" s="51">
        <v>17.701000000000001</v>
      </c>
      <c r="E2" s="51">
        <v>11863.2</v>
      </c>
      <c r="F2" s="51">
        <v>210.90199999999999</v>
      </c>
      <c r="G2" s="51">
        <v>55.7</v>
      </c>
      <c r="H2" s="51">
        <v>0</v>
      </c>
      <c r="I2" s="51">
        <v>-0.28136699999999998</v>
      </c>
      <c r="J2" s="51">
        <v>50.0319</v>
      </c>
      <c r="K2" s="51">
        <v>11.022</v>
      </c>
      <c r="L2" s="2">
        <v>6.9770000000000005E-5</v>
      </c>
      <c r="M2" s="51">
        <v>9252.7000000000007</v>
      </c>
      <c r="N2" s="51">
        <v>230.35900000000001</v>
      </c>
      <c r="O2" s="51">
        <v>49.1</v>
      </c>
      <c r="P2" s="51">
        <v>0</v>
      </c>
      <c r="Q2" s="51">
        <v>-1.1270100000000001</v>
      </c>
      <c r="R2" s="51">
        <v>39.652200000000001</v>
      </c>
      <c r="S2" s="51">
        <v>12.039899999999999</v>
      </c>
      <c r="T2" s="2">
        <v>2.60562E-5</v>
      </c>
      <c r="U2" s="51">
        <v>7247.44</v>
      </c>
      <c r="V2" s="51">
        <v>245.869</v>
      </c>
      <c r="W2" s="51">
        <v>94.5</v>
      </c>
      <c r="X2" s="51">
        <v>9.3000000000000007</v>
      </c>
      <c r="Y2" s="51">
        <v>-0.99113300000000004</v>
      </c>
      <c r="Z2" s="51">
        <v>33.220799999999997</v>
      </c>
      <c r="AA2" s="51">
        <v>9.9948800000000002</v>
      </c>
      <c r="AB2" s="2">
        <v>-2.1829699999999999E-5</v>
      </c>
      <c r="AC2" s="51">
        <v>5598.53</v>
      </c>
      <c r="AD2" s="51">
        <v>258.06799999999998</v>
      </c>
      <c r="AE2" s="51">
        <v>61.9</v>
      </c>
      <c r="AF2" s="51">
        <v>9.1</v>
      </c>
      <c r="AG2" s="51">
        <v>0.46349400000000002</v>
      </c>
      <c r="AH2" s="51">
        <v>32.279800000000002</v>
      </c>
      <c r="AI2" s="51">
        <v>6.8116700000000003</v>
      </c>
      <c r="AJ2" s="51">
        <v>1.5277300000000001E-4</v>
      </c>
      <c r="AK2" s="51">
        <v>4198.08</v>
      </c>
      <c r="AL2" s="51">
        <v>266.33600000000001</v>
      </c>
      <c r="AM2" s="51">
        <v>89.5</v>
      </c>
      <c r="AN2" s="51">
        <v>68.599999999999994</v>
      </c>
      <c r="AO2" s="51">
        <v>0.55368600000000001</v>
      </c>
      <c r="AP2" s="51">
        <v>27.898399999999999</v>
      </c>
      <c r="AQ2" s="51">
        <v>3.2940100000000001</v>
      </c>
      <c r="AR2" s="51">
        <v>4.51495E-4</v>
      </c>
      <c r="AS2" s="51">
        <v>2977.06</v>
      </c>
      <c r="AT2" s="51">
        <v>273.03100000000001</v>
      </c>
      <c r="AU2" s="51">
        <v>95.6</v>
      </c>
      <c r="AV2" s="51">
        <v>67.7</v>
      </c>
      <c r="AW2" s="51">
        <v>1.1927699999999999E-2</v>
      </c>
      <c r="AX2" s="51">
        <v>21.767399999999999</v>
      </c>
      <c r="AY2" s="51">
        <v>4.02128</v>
      </c>
      <c r="AZ2" s="51">
        <v>2.3607000000000001E-4</v>
      </c>
      <c r="BA2" s="51">
        <v>1392.7</v>
      </c>
      <c r="BB2" s="51">
        <v>282.11</v>
      </c>
      <c r="BC2" s="51">
        <v>89.8</v>
      </c>
      <c r="BD2" s="51">
        <v>10.8</v>
      </c>
      <c r="BE2" s="51">
        <v>-1.4169400000000001</v>
      </c>
      <c r="BF2" s="51">
        <v>19.764600000000002</v>
      </c>
      <c r="BG2" s="51">
        <v>15.0496</v>
      </c>
      <c r="BH2" s="51">
        <v>1.2375E-4</v>
      </c>
      <c r="BI2" s="51">
        <v>684.09100000000001</v>
      </c>
      <c r="BJ2" s="51">
        <v>287.98599999999999</v>
      </c>
      <c r="BK2" s="51">
        <v>72.900000000000006</v>
      </c>
      <c r="BL2" s="51">
        <v>0.8</v>
      </c>
      <c r="BM2" s="51">
        <v>-0.49829800000000002</v>
      </c>
      <c r="BN2" s="51">
        <v>14.8424</v>
      </c>
      <c r="BO2" s="51">
        <v>14.3538</v>
      </c>
      <c r="BP2" s="2">
        <v>-5.8038100000000003E-5</v>
      </c>
      <c r="BQ2" s="51">
        <v>457.36500000000001</v>
      </c>
      <c r="BR2" s="51">
        <v>289.99299999999999</v>
      </c>
      <c r="BS2" s="51">
        <v>67.7</v>
      </c>
      <c r="BT2" s="51">
        <v>0.1</v>
      </c>
      <c r="BU2" s="51">
        <v>-0.16573299999999999</v>
      </c>
      <c r="BV2" s="51">
        <v>13.503</v>
      </c>
      <c r="BW2" s="51">
        <v>13.3224</v>
      </c>
      <c r="BX2" s="2">
        <v>-4.2614300000000003E-5</v>
      </c>
      <c r="BY2" s="51">
        <v>5</v>
      </c>
      <c r="BZ2" s="51">
        <v>234.952</v>
      </c>
      <c r="CA2" s="51">
        <v>291.98599999999999</v>
      </c>
      <c r="CB2" s="51">
        <v>62.5</v>
      </c>
      <c r="CC2" s="51">
        <v>0</v>
      </c>
      <c r="CD2" s="51">
        <v>0.17358599999999999</v>
      </c>
      <c r="CE2" s="51">
        <v>11.8376</v>
      </c>
      <c r="CF2" s="51">
        <v>11.7643</v>
      </c>
      <c r="CG2" s="2">
        <v>-3.0643199999999998E-5</v>
      </c>
      <c r="CH2" s="51">
        <v>293.61200000000002</v>
      </c>
      <c r="CI2" s="51">
        <v>59.8</v>
      </c>
      <c r="CJ2" s="51">
        <v>0</v>
      </c>
      <c r="CK2" s="51">
        <v>0.27937099999999998</v>
      </c>
      <c r="CL2" s="51">
        <v>7.45153</v>
      </c>
      <c r="CM2" s="51">
        <v>7.4399300000000004</v>
      </c>
      <c r="CN2" s="2">
        <v>5.0601900000000001E-5</v>
      </c>
      <c r="CO2" s="51">
        <v>16.776800000000001</v>
      </c>
      <c r="CP2" s="51">
        <v>55.5794</v>
      </c>
      <c r="CQ2" s="51">
        <v>292.39999999999998</v>
      </c>
      <c r="CR2" s="51">
        <v>0</v>
      </c>
      <c r="CS2" s="51">
        <v>161.755</v>
      </c>
      <c r="CT2" s="51">
        <v>293.20299999999997</v>
      </c>
      <c r="CU2" s="51">
        <v>285.37</v>
      </c>
      <c r="CV2" s="51">
        <v>60.5</v>
      </c>
      <c r="CW2" s="51">
        <v>7.45723</v>
      </c>
      <c r="CX2" s="51">
        <v>7.4154999999999998</v>
      </c>
      <c r="CY2" s="51">
        <v>-49</v>
      </c>
      <c r="CZ2" s="2">
        <v>2.1039999999999998E-5</v>
      </c>
      <c r="DA2" s="2">
        <v>5.0800000000000002E-5</v>
      </c>
      <c r="DB2" s="2">
        <v>1.0679999999999999E-5</v>
      </c>
      <c r="DC2" s="2">
        <v>1.1199999999999999E-5</v>
      </c>
      <c r="DD2" s="51">
        <v>0.125</v>
      </c>
      <c r="DE2" s="51">
        <v>0.125</v>
      </c>
      <c r="DF2" s="51">
        <v>0.125</v>
      </c>
      <c r="DG2" s="51">
        <v>0.125</v>
      </c>
      <c r="DH2" s="51">
        <v>0</v>
      </c>
      <c r="DI2" s="51">
        <v>0</v>
      </c>
      <c r="DJ2" s="51">
        <v>0</v>
      </c>
      <c r="DK2" s="51">
        <v>0</v>
      </c>
      <c r="DL2" s="51">
        <v>0</v>
      </c>
      <c r="DM2" s="51">
        <v>0</v>
      </c>
      <c r="DN2" s="51">
        <v>0</v>
      </c>
      <c r="DO2" s="51">
        <v>0</v>
      </c>
      <c r="DP2" s="51">
        <v>10171</v>
      </c>
      <c r="DQ2" s="51">
        <v>1.1274599999999999</v>
      </c>
      <c r="DR2" s="51">
        <v>25</v>
      </c>
      <c r="DS2" s="51">
        <v>-8.8835899999999999</v>
      </c>
      <c r="DT2" s="51">
        <v>71.7</v>
      </c>
      <c r="DU2" s="51">
        <v>38.799999999999997</v>
      </c>
      <c r="DV2" s="51">
        <v>70.8</v>
      </c>
      <c r="DW2" s="51">
        <v>30.8</v>
      </c>
      <c r="DX2" s="51">
        <v>100</v>
      </c>
      <c r="DY2" s="51">
        <v>100</v>
      </c>
      <c r="DZ2" s="51">
        <v>167.40899999999999</v>
      </c>
      <c r="EA2" s="51">
        <v>12605.2</v>
      </c>
      <c r="EB2" s="51">
        <v>206.69</v>
      </c>
      <c r="EC2" s="51">
        <v>46.914000000000001</v>
      </c>
      <c r="ED2" s="51">
        <v>11.804500000000001</v>
      </c>
      <c r="EE2" s="51">
        <v>-3.6097E-3</v>
      </c>
      <c r="EF2" s="51">
        <v>2951.68</v>
      </c>
      <c r="EG2" s="51">
        <v>95.6</v>
      </c>
      <c r="EH2" s="51">
        <v>0</v>
      </c>
      <c r="EI2" s="51">
        <v>2</v>
      </c>
    </row>
    <row r="3" spans="1:139" x14ac:dyDescent="0.3">
      <c r="A3" s="10">
        <v>45618.75</v>
      </c>
      <c r="B3" s="51">
        <v>100538</v>
      </c>
      <c r="C3" s="51">
        <v>24134.9</v>
      </c>
      <c r="D3" s="51">
        <v>12.61</v>
      </c>
      <c r="E3" s="51">
        <v>11819.8</v>
      </c>
      <c r="F3" s="51">
        <v>211.202</v>
      </c>
      <c r="G3" s="51">
        <v>41.4</v>
      </c>
      <c r="H3" s="51">
        <v>0</v>
      </c>
      <c r="I3" s="51">
        <v>0.12708</v>
      </c>
      <c r="J3" s="51">
        <v>54.010199999999998</v>
      </c>
      <c r="K3" s="51">
        <v>19.184200000000001</v>
      </c>
      <c r="L3" s="2">
        <v>6.3498999999999996E-5</v>
      </c>
      <c r="M3" s="51">
        <v>9205.56</v>
      </c>
      <c r="N3" s="51">
        <v>230.07</v>
      </c>
      <c r="O3" s="51">
        <v>28.7</v>
      </c>
      <c r="P3" s="51">
        <v>0</v>
      </c>
      <c r="Q3" s="51">
        <v>0.19752900000000001</v>
      </c>
      <c r="R3" s="51">
        <v>49.128900000000002</v>
      </c>
      <c r="S3" s="51">
        <v>19.467199999999998</v>
      </c>
      <c r="T3" s="2">
        <v>1.6544900000000001E-5</v>
      </c>
      <c r="U3" s="51">
        <v>7207.64</v>
      </c>
      <c r="V3" s="51">
        <v>242.79499999999999</v>
      </c>
      <c r="W3" s="51">
        <v>8.9</v>
      </c>
      <c r="X3" s="51">
        <v>0</v>
      </c>
      <c r="Y3" s="51">
        <v>0.23518600000000001</v>
      </c>
      <c r="Z3" s="51">
        <v>37.835599999999999</v>
      </c>
      <c r="AA3" s="51">
        <v>12.9781</v>
      </c>
      <c r="AB3" s="2">
        <v>4.6244400000000001E-5</v>
      </c>
      <c r="AC3" s="51">
        <v>5582.48</v>
      </c>
      <c r="AD3" s="51">
        <v>254.81299999999999</v>
      </c>
      <c r="AE3" s="51">
        <v>5.5</v>
      </c>
      <c r="AF3" s="51">
        <v>0</v>
      </c>
      <c r="AG3" s="51">
        <v>0.56843200000000005</v>
      </c>
      <c r="AH3" s="51">
        <v>34.424199999999999</v>
      </c>
      <c r="AI3" s="51">
        <v>6.8233300000000003</v>
      </c>
      <c r="AJ3" s="2">
        <v>6.1337800000000001E-5</v>
      </c>
      <c r="AK3" s="51">
        <v>4199.37</v>
      </c>
      <c r="AL3" s="51">
        <v>263.68900000000002</v>
      </c>
      <c r="AM3" s="51">
        <v>23</v>
      </c>
      <c r="AN3" s="51">
        <v>0</v>
      </c>
      <c r="AO3" s="51">
        <v>0.50490199999999996</v>
      </c>
      <c r="AP3" s="51">
        <v>28.105899999999998</v>
      </c>
      <c r="AQ3" s="51">
        <v>5.3793600000000001</v>
      </c>
      <c r="AR3" s="51">
        <v>2.4622700000000001E-4</v>
      </c>
      <c r="AS3" s="51">
        <v>2993.14</v>
      </c>
      <c r="AT3" s="51">
        <v>270.98099999999999</v>
      </c>
      <c r="AU3" s="51">
        <v>96.9</v>
      </c>
      <c r="AV3" s="51">
        <v>39</v>
      </c>
      <c r="AW3" s="51">
        <v>-0.68694699999999997</v>
      </c>
      <c r="AX3" s="51">
        <v>20.362400000000001</v>
      </c>
      <c r="AY3" s="51">
        <v>5.7296500000000004</v>
      </c>
      <c r="AZ3" s="51">
        <v>-1.4696800000000001E-4</v>
      </c>
      <c r="BA3" s="51">
        <v>1415.97</v>
      </c>
      <c r="BB3" s="51">
        <v>282.33600000000001</v>
      </c>
      <c r="BC3" s="51">
        <v>70.900000000000006</v>
      </c>
      <c r="BD3" s="51">
        <v>0</v>
      </c>
      <c r="BE3" s="51">
        <v>-1.04939</v>
      </c>
      <c r="BF3" s="51">
        <v>13.7699</v>
      </c>
      <c r="BG3" s="51">
        <v>-3.0851999999999999</v>
      </c>
      <c r="BH3" s="2">
        <v>2.6598399999999999E-5</v>
      </c>
      <c r="BI3" s="51">
        <v>709.27300000000002</v>
      </c>
      <c r="BJ3" s="51">
        <v>286.77100000000002</v>
      </c>
      <c r="BK3" s="51">
        <v>64.900000000000006</v>
      </c>
      <c r="BL3" s="51">
        <v>0</v>
      </c>
      <c r="BM3" s="51">
        <v>-1.1173999999999999</v>
      </c>
      <c r="BN3" s="51">
        <v>14.3667</v>
      </c>
      <c r="BO3" s="51">
        <v>-4.70458</v>
      </c>
      <c r="BP3" s="51">
        <v>3.0614900000000003E-4</v>
      </c>
      <c r="BQ3" s="51">
        <v>483.81400000000002</v>
      </c>
      <c r="BR3" s="51">
        <v>288.52100000000002</v>
      </c>
      <c r="BS3" s="51">
        <v>62.7</v>
      </c>
      <c r="BT3" s="51">
        <v>0</v>
      </c>
      <c r="BU3" s="51">
        <v>-0.74051699999999998</v>
      </c>
      <c r="BV3" s="51">
        <v>14.2461</v>
      </c>
      <c r="BW3" s="51">
        <v>-3.74559</v>
      </c>
      <c r="BX3" s="51">
        <v>3.6093200000000001E-4</v>
      </c>
      <c r="BY3" s="51">
        <v>4</v>
      </c>
      <c r="BZ3" s="51">
        <v>262.721</v>
      </c>
      <c r="CA3" s="51">
        <v>290.49400000000003</v>
      </c>
      <c r="CB3" s="51">
        <v>59.7</v>
      </c>
      <c r="CC3" s="51">
        <v>0</v>
      </c>
      <c r="CD3" s="51">
        <v>-0.29300300000000001</v>
      </c>
      <c r="CE3" s="51">
        <v>13.213100000000001</v>
      </c>
      <c r="CF3" s="51">
        <v>-2.4037299999999999</v>
      </c>
      <c r="CG3" s="51">
        <v>3.8602299999999999E-4</v>
      </c>
      <c r="CH3" s="51">
        <v>292.07799999999997</v>
      </c>
      <c r="CI3" s="51">
        <v>58.6</v>
      </c>
      <c r="CJ3" s="51">
        <v>0</v>
      </c>
      <c r="CK3" s="51">
        <v>7.89966E-2</v>
      </c>
      <c r="CL3" s="51">
        <v>8.4057300000000001</v>
      </c>
      <c r="CM3" s="51">
        <v>-0.61527299999999996</v>
      </c>
      <c r="CN3" s="51">
        <v>2.6960599999999998E-4</v>
      </c>
      <c r="CO3" s="51">
        <v>45.768000000000001</v>
      </c>
      <c r="CP3" s="51">
        <v>55.5794</v>
      </c>
      <c r="CQ3" s="51">
        <v>290.62599999999998</v>
      </c>
      <c r="CR3" s="51">
        <v>0</v>
      </c>
      <c r="CS3" s="51">
        <v>143.54400000000001</v>
      </c>
      <c r="CT3" s="51">
        <v>291.79500000000002</v>
      </c>
      <c r="CU3" s="51">
        <v>283.93400000000003</v>
      </c>
      <c r="CV3" s="51">
        <v>60.2</v>
      </c>
      <c r="CW3" s="51">
        <v>8.4787400000000002</v>
      </c>
      <c r="CX3" s="51">
        <v>-0.35072799999999998</v>
      </c>
      <c r="CY3" s="51">
        <v>-50</v>
      </c>
      <c r="CZ3" s="2">
        <v>5.2000000000000002E-6</v>
      </c>
      <c r="DA3" s="2">
        <v>5.5999999999999997E-6</v>
      </c>
      <c r="DB3" s="2">
        <v>2.6120000000000001E-5</v>
      </c>
      <c r="DC3" s="2">
        <v>8.5799999999999998E-5</v>
      </c>
      <c r="DD3" s="51">
        <v>1.875</v>
      </c>
      <c r="DE3" s="51">
        <v>1.875</v>
      </c>
      <c r="DF3" s="51">
        <v>0.5625</v>
      </c>
      <c r="DG3" s="51">
        <v>0.5625</v>
      </c>
      <c r="DH3" s="51">
        <v>0</v>
      </c>
      <c r="DI3" s="51">
        <v>0</v>
      </c>
      <c r="DJ3" s="51">
        <v>0</v>
      </c>
      <c r="DK3" s="51">
        <v>0</v>
      </c>
      <c r="DL3" s="51">
        <v>0</v>
      </c>
      <c r="DM3" s="51">
        <v>0</v>
      </c>
      <c r="DN3" s="51">
        <v>0</v>
      </c>
      <c r="DO3" s="51">
        <v>1</v>
      </c>
      <c r="DP3" s="51">
        <v>11161</v>
      </c>
      <c r="DQ3" s="51">
        <v>0.45182</v>
      </c>
      <c r="DR3" s="51">
        <v>72</v>
      </c>
      <c r="DS3" s="51">
        <v>-55.906700000000001</v>
      </c>
      <c r="DT3" s="51">
        <v>87.4</v>
      </c>
      <c r="DU3" s="51">
        <v>69.400000000000006</v>
      </c>
      <c r="DV3" s="51">
        <v>0</v>
      </c>
      <c r="DW3" s="51">
        <v>65.400000000000006</v>
      </c>
      <c r="DX3" s="51">
        <v>2.6</v>
      </c>
      <c r="DY3" s="51">
        <v>99.4</v>
      </c>
      <c r="DZ3" s="51">
        <v>79.337900000000005</v>
      </c>
      <c r="EA3" s="51">
        <v>12416.8</v>
      </c>
      <c r="EB3" s="51">
        <v>207.58500000000001</v>
      </c>
      <c r="EC3" s="51">
        <v>53.650599999999997</v>
      </c>
      <c r="ED3" s="51">
        <v>17.8154</v>
      </c>
      <c r="EE3" s="51">
        <v>8.8973199999999996E-4</v>
      </c>
      <c r="EF3" s="51">
        <v>2724.8</v>
      </c>
      <c r="EG3" s="51">
        <v>94</v>
      </c>
      <c r="EH3" s="51">
        <v>0</v>
      </c>
      <c r="EI3" s="51">
        <v>3</v>
      </c>
    </row>
    <row r="4" spans="1:139" x14ac:dyDescent="0.3">
      <c r="A4" s="10">
        <v>45618.875</v>
      </c>
      <c r="B4" s="51">
        <v>101138</v>
      </c>
      <c r="C4" s="51">
        <v>24135.200000000001</v>
      </c>
      <c r="D4" s="51">
        <v>13.810600000000001</v>
      </c>
      <c r="E4" s="51">
        <v>11786.8</v>
      </c>
      <c r="F4" s="51">
        <v>212.834</v>
      </c>
      <c r="G4" s="51">
        <v>29.7</v>
      </c>
      <c r="H4" s="51">
        <v>0</v>
      </c>
      <c r="I4" s="51">
        <v>-0.11641</v>
      </c>
      <c r="J4" s="51">
        <v>53.982199999999999</v>
      </c>
      <c r="K4" s="51">
        <v>23.772099999999998</v>
      </c>
      <c r="L4" s="2">
        <v>5.94305E-5</v>
      </c>
      <c r="M4" s="51">
        <v>9175.0300000000007</v>
      </c>
      <c r="N4" s="51">
        <v>229.52099999999999</v>
      </c>
      <c r="O4" s="51">
        <v>11.9</v>
      </c>
      <c r="P4" s="51">
        <v>0</v>
      </c>
      <c r="Q4" s="51">
        <v>-2.1175700000000002</v>
      </c>
      <c r="R4" s="51">
        <v>58.87</v>
      </c>
      <c r="S4" s="51">
        <v>20.2163</v>
      </c>
      <c r="T4" s="2">
        <v>2.70422E-5</v>
      </c>
      <c r="U4" s="51">
        <v>7192.76</v>
      </c>
      <c r="V4" s="51">
        <v>242.26900000000001</v>
      </c>
      <c r="W4" s="51">
        <v>8.6</v>
      </c>
      <c r="X4" s="51">
        <v>0</v>
      </c>
      <c r="Y4" s="51">
        <v>-1.6327199999999999</v>
      </c>
      <c r="Z4" s="51">
        <v>41.478700000000003</v>
      </c>
      <c r="AA4" s="51">
        <v>12.026199999999999</v>
      </c>
      <c r="AB4" s="2">
        <v>3.6770799999999997E-5</v>
      </c>
      <c r="AC4" s="51">
        <v>5568.94</v>
      </c>
      <c r="AD4" s="51">
        <v>254.87100000000001</v>
      </c>
      <c r="AE4" s="51">
        <v>6.7</v>
      </c>
      <c r="AF4" s="51">
        <v>0</v>
      </c>
      <c r="AG4" s="51">
        <v>-0.19799600000000001</v>
      </c>
      <c r="AH4" s="51">
        <v>38.973599999999998</v>
      </c>
      <c r="AI4" s="51">
        <v>6.7077</v>
      </c>
      <c r="AJ4" s="2">
        <v>5.9239600000000001E-5</v>
      </c>
      <c r="AK4" s="51">
        <v>4185.47</v>
      </c>
      <c r="AL4" s="51">
        <v>262.57100000000003</v>
      </c>
      <c r="AM4" s="51">
        <v>6.1</v>
      </c>
      <c r="AN4" s="51">
        <v>0</v>
      </c>
      <c r="AO4" s="51">
        <v>0.21381600000000001</v>
      </c>
      <c r="AP4" s="51">
        <v>31.226900000000001</v>
      </c>
      <c r="AQ4" s="51">
        <v>4.9964899999999997</v>
      </c>
      <c r="AR4" s="51">
        <v>1.5606999999999999E-4</v>
      </c>
      <c r="AS4" s="51">
        <v>2986.48</v>
      </c>
      <c r="AT4" s="51">
        <v>268.62200000000001</v>
      </c>
      <c r="AU4" s="51">
        <v>25.5</v>
      </c>
      <c r="AV4" s="51">
        <v>0</v>
      </c>
      <c r="AW4" s="51">
        <v>0.32112099999999999</v>
      </c>
      <c r="AX4" s="51">
        <v>19.330500000000001</v>
      </c>
      <c r="AY4" s="51">
        <v>6.3961499999999996</v>
      </c>
      <c r="AZ4" s="51">
        <v>3.4233100000000003E-4</v>
      </c>
      <c r="BA4" s="51">
        <v>1432.46</v>
      </c>
      <c r="BB4" s="51">
        <v>277.11200000000002</v>
      </c>
      <c r="BC4" s="51">
        <v>82.8</v>
      </c>
      <c r="BD4" s="51">
        <v>0</v>
      </c>
      <c r="BE4" s="51">
        <v>-1.46814</v>
      </c>
      <c r="BF4" s="51">
        <v>15.494400000000001</v>
      </c>
      <c r="BG4" s="51">
        <v>-3.6779999999999999</v>
      </c>
      <c r="BH4" s="2">
        <v>-7.6975000000000001E-5</v>
      </c>
      <c r="BI4" s="51">
        <v>741.08699999999999</v>
      </c>
      <c r="BJ4" s="51">
        <v>279.85700000000003</v>
      </c>
      <c r="BK4" s="51">
        <v>83</v>
      </c>
      <c r="BL4" s="51">
        <v>0</v>
      </c>
      <c r="BM4" s="51">
        <v>-1.08006</v>
      </c>
      <c r="BN4" s="51">
        <v>10.0557</v>
      </c>
      <c r="BO4" s="51">
        <v>-14.3573</v>
      </c>
      <c r="BP4" s="2">
        <v>-7.2067100000000007E-5</v>
      </c>
      <c r="BQ4" s="51">
        <v>521.44500000000005</v>
      </c>
      <c r="BR4" s="51">
        <v>281.096</v>
      </c>
      <c r="BS4" s="51">
        <v>84.3</v>
      </c>
      <c r="BT4" s="51">
        <v>0</v>
      </c>
      <c r="BU4" s="51">
        <v>-0.72099100000000005</v>
      </c>
      <c r="BV4" s="51">
        <v>8.6914800000000003</v>
      </c>
      <c r="BW4" s="51">
        <v>-14.2957</v>
      </c>
      <c r="BX4" s="2">
        <v>-4.49185E-5</v>
      </c>
      <c r="BY4" s="51">
        <v>3</v>
      </c>
      <c r="BZ4" s="51">
        <v>306.214</v>
      </c>
      <c r="CA4" s="51">
        <v>283.08600000000001</v>
      </c>
      <c r="CB4" s="51">
        <v>77.3</v>
      </c>
      <c r="CC4" s="51">
        <v>0</v>
      </c>
      <c r="CD4" s="51">
        <v>-0.43898300000000001</v>
      </c>
      <c r="CE4" s="51">
        <v>7.8867099999999999</v>
      </c>
      <c r="CF4" s="51">
        <v>-12.846299999999999</v>
      </c>
      <c r="CG4" s="51">
        <v>-1.00958E-4</v>
      </c>
      <c r="CH4" s="51">
        <v>285.10700000000003</v>
      </c>
      <c r="CI4" s="51">
        <v>70.8</v>
      </c>
      <c r="CJ4" s="51">
        <v>0</v>
      </c>
      <c r="CK4" s="51">
        <v>-0.21054999999999999</v>
      </c>
      <c r="CL4" s="51">
        <v>5.73529</v>
      </c>
      <c r="CM4" s="51">
        <v>-9.4962199999999992</v>
      </c>
      <c r="CN4" s="51">
        <v>-1.9081299999999999E-4</v>
      </c>
      <c r="CO4" s="51">
        <v>94.891300000000001</v>
      </c>
      <c r="CP4" s="51">
        <v>55.5794</v>
      </c>
      <c r="CQ4" s="51">
        <v>284.5</v>
      </c>
      <c r="CR4" s="51">
        <v>0</v>
      </c>
      <c r="CS4" s="51">
        <v>85.5351</v>
      </c>
      <c r="CT4" s="51">
        <v>285.36599999999999</v>
      </c>
      <c r="CU4" s="51">
        <v>280.27300000000002</v>
      </c>
      <c r="CV4" s="51">
        <v>71.099999999999994</v>
      </c>
      <c r="CW4" s="51">
        <v>4.4951100000000004</v>
      </c>
      <c r="CX4" s="51">
        <v>-7.5616399999999997</v>
      </c>
      <c r="CY4" s="51">
        <v>-50</v>
      </c>
      <c r="CZ4" s="51">
        <v>0</v>
      </c>
      <c r="DA4" s="51">
        <v>0</v>
      </c>
      <c r="DB4" s="2">
        <v>6.7999999999999995E-7</v>
      </c>
      <c r="DC4" s="2">
        <v>7.9999999999999996E-7</v>
      </c>
      <c r="DD4" s="51">
        <v>0</v>
      </c>
      <c r="DE4" s="51">
        <v>1.875</v>
      </c>
      <c r="DF4" s="51">
        <v>0</v>
      </c>
      <c r="DG4" s="51">
        <v>0.5625</v>
      </c>
      <c r="DH4" s="51">
        <v>0</v>
      </c>
      <c r="DI4" s="51">
        <v>0</v>
      </c>
      <c r="DJ4" s="51">
        <v>0</v>
      </c>
      <c r="DK4" s="51">
        <v>0</v>
      </c>
      <c r="DL4" s="51">
        <v>0</v>
      </c>
      <c r="DM4" s="51">
        <v>0</v>
      </c>
      <c r="DN4" s="51">
        <v>0</v>
      </c>
      <c r="DO4" s="51">
        <v>0</v>
      </c>
      <c r="DP4" s="51">
        <v>0</v>
      </c>
      <c r="DQ4" s="51">
        <v>8.7168100000000006</v>
      </c>
      <c r="DR4" s="51">
        <v>0</v>
      </c>
      <c r="DS4" s="51">
        <v>2.3437499999999999E-3</v>
      </c>
      <c r="DT4" s="51">
        <v>0.1</v>
      </c>
      <c r="DU4" s="51">
        <v>32</v>
      </c>
      <c r="DV4" s="51">
        <v>0</v>
      </c>
      <c r="DW4" s="51">
        <v>0</v>
      </c>
      <c r="DX4" s="51">
        <v>0</v>
      </c>
      <c r="DY4" s="51">
        <v>0</v>
      </c>
      <c r="DZ4" s="51">
        <v>114.36799999999999</v>
      </c>
      <c r="EA4" s="51">
        <v>12465</v>
      </c>
      <c r="EB4" s="51">
        <v>211</v>
      </c>
      <c r="EC4" s="51">
        <v>55.036000000000001</v>
      </c>
      <c r="ED4" s="51">
        <v>19.4057</v>
      </c>
      <c r="EE4" s="51">
        <v>-5.5706599999999998E-3</v>
      </c>
      <c r="EF4" s="51">
        <v>2196</v>
      </c>
      <c r="EG4" s="51">
        <v>66.8</v>
      </c>
      <c r="EH4" s="51">
        <v>0</v>
      </c>
      <c r="EI4" s="51">
        <v>4</v>
      </c>
    </row>
    <row r="5" spans="1:139" x14ac:dyDescent="0.3">
      <c r="A5" s="10">
        <v>45619</v>
      </c>
      <c r="B5" s="51">
        <v>101363</v>
      </c>
      <c r="C5" s="51">
        <v>24135.200000000001</v>
      </c>
      <c r="D5" s="51">
        <v>13.007400000000001</v>
      </c>
      <c r="E5" s="51">
        <v>11749.7</v>
      </c>
      <c r="F5" s="51">
        <v>214.78299999999999</v>
      </c>
      <c r="G5" s="51">
        <v>24.4</v>
      </c>
      <c r="H5" s="51">
        <v>0</v>
      </c>
      <c r="I5" s="51">
        <v>-0.34080899999999997</v>
      </c>
      <c r="J5" s="51">
        <v>40.037999999999997</v>
      </c>
      <c r="K5" s="51">
        <v>5.0867300000000002</v>
      </c>
      <c r="L5" s="2">
        <v>9.4185300000000001E-5</v>
      </c>
      <c r="M5" s="51">
        <v>9121.6299999999992</v>
      </c>
      <c r="N5" s="51">
        <v>230.59</v>
      </c>
      <c r="O5" s="51">
        <v>8.9</v>
      </c>
      <c r="P5" s="51">
        <v>0</v>
      </c>
      <c r="Q5" s="51">
        <v>5.4660199999999999E-2</v>
      </c>
      <c r="R5" s="51">
        <v>52.589599999999997</v>
      </c>
      <c r="S5" s="51">
        <v>7.4751500000000002</v>
      </c>
      <c r="T5" s="51">
        <v>4.1697199999999999E-4</v>
      </c>
      <c r="U5" s="51">
        <v>7141.19</v>
      </c>
      <c r="V5" s="51">
        <v>240.77199999999999</v>
      </c>
      <c r="W5" s="51">
        <v>18.2</v>
      </c>
      <c r="X5" s="51">
        <v>0</v>
      </c>
      <c r="Y5" s="51">
        <v>-0.15409200000000001</v>
      </c>
      <c r="Z5" s="51">
        <v>50.715800000000002</v>
      </c>
      <c r="AA5" s="51">
        <v>0.89115599999999995</v>
      </c>
      <c r="AB5" s="51">
        <v>1.4953699999999999E-4</v>
      </c>
      <c r="AC5" s="51">
        <v>5528.79</v>
      </c>
      <c r="AD5" s="51">
        <v>252.39099999999999</v>
      </c>
      <c r="AE5" s="51">
        <v>18.399999999999999</v>
      </c>
      <c r="AF5" s="51">
        <v>0</v>
      </c>
      <c r="AG5" s="51">
        <v>4.7595699999999998E-2</v>
      </c>
      <c r="AH5" s="51">
        <v>44.557000000000002</v>
      </c>
      <c r="AI5" s="51">
        <v>3.9078200000000001</v>
      </c>
      <c r="AJ5" s="51">
        <v>1.29746E-4</v>
      </c>
      <c r="AK5" s="51">
        <v>4160.74</v>
      </c>
      <c r="AL5" s="51">
        <v>259.31099999999998</v>
      </c>
      <c r="AM5" s="51">
        <v>8.8000000000000007</v>
      </c>
      <c r="AN5" s="51">
        <v>0</v>
      </c>
      <c r="AO5" s="51">
        <v>-0.19115199999999999</v>
      </c>
      <c r="AP5" s="51">
        <v>33.437399999999997</v>
      </c>
      <c r="AQ5" s="51">
        <v>2.2704800000000001</v>
      </c>
      <c r="AR5" s="51">
        <v>1.3775899999999999E-4</v>
      </c>
      <c r="AS5" s="51">
        <v>2977.83</v>
      </c>
      <c r="AT5" s="51">
        <v>264.91399999999999</v>
      </c>
      <c r="AU5" s="51">
        <v>10.6</v>
      </c>
      <c r="AV5" s="51">
        <v>0</v>
      </c>
      <c r="AW5" s="51">
        <v>-0.51042500000000002</v>
      </c>
      <c r="AX5" s="51">
        <v>20.750399999999999</v>
      </c>
      <c r="AY5" s="51">
        <v>-1.3680300000000001</v>
      </c>
      <c r="AZ5" s="51">
        <v>1.6825799999999999E-4</v>
      </c>
      <c r="BA5" s="51">
        <v>1444.6</v>
      </c>
      <c r="BB5" s="51">
        <v>274.90800000000002</v>
      </c>
      <c r="BC5" s="51">
        <v>67.7</v>
      </c>
      <c r="BD5" s="51">
        <v>0</v>
      </c>
      <c r="BE5" s="51">
        <v>1.2587699999999999</v>
      </c>
      <c r="BF5" s="51">
        <v>11.776899999999999</v>
      </c>
      <c r="BG5" s="51">
        <v>-7.3510099999999996</v>
      </c>
      <c r="BH5" s="51">
        <v>1.40958E-4</v>
      </c>
      <c r="BI5" s="51">
        <v>757.43200000000002</v>
      </c>
      <c r="BJ5" s="51">
        <v>279.06599999999997</v>
      </c>
      <c r="BK5" s="51">
        <v>60.4</v>
      </c>
      <c r="BL5" s="51">
        <v>0</v>
      </c>
      <c r="BM5" s="51">
        <v>1.3811899999999999</v>
      </c>
      <c r="BN5" s="51">
        <v>5.4332399999999996</v>
      </c>
      <c r="BO5" s="51">
        <v>-13.8132</v>
      </c>
      <c r="BP5" s="2">
        <v>8.4774899999999994E-5</v>
      </c>
      <c r="BQ5" s="51">
        <v>538.5</v>
      </c>
      <c r="BR5" s="51">
        <v>280.72000000000003</v>
      </c>
      <c r="BS5" s="51">
        <v>57.2</v>
      </c>
      <c r="BT5" s="51">
        <v>0</v>
      </c>
      <c r="BU5" s="51">
        <v>0.94374100000000005</v>
      </c>
      <c r="BV5" s="51">
        <v>5.4153500000000001</v>
      </c>
      <c r="BW5" s="51">
        <v>-14.751099999999999</v>
      </c>
      <c r="BX5" s="2">
        <v>4.6041600000000003E-5</v>
      </c>
      <c r="BY5" s="51">
        <v>4</v>
      </c>
      <c r="BZ5" s="51">
        <v>323.78899999999999</v>
      </c>
      <c r="CA5" s="51">
        <v>282.64999999999998</v>
      </c>
      <c r="CB5" s="51">
        <v>52.9</v>
      </c>
      <c r="CC5" s="51">
        <v>0</v>
      </c>
      <c r="CD5" s="51">
        <v>0.37134099999999998</v>
      </c>
      <c r="CE5" s="51">
        <v>5.4743599999999999</v>
      </c>
      <c r="CF5" s="51">
        <v>-13.8469</v>
      </c>
      <c r="CG5" s="2">
        <v>-9.1158399999999994E-6</v>
      </c>
      <c r="CH5" s="51">
        <v>284.435</v>
      </c>
      <c r="CI5" s="51">
        <v>49.6</v>
      </c>
      <c r="CJ5" s="51">
        <v>0</v>
      </c>
      <c r="CK5" s="51">
        <v>-0.13531099999999999</v>
      </c>
      <c r="CL5" s="51">
        <v>4.4727600000000001</v>
      </c>
      <c r="CM5" s="51">
        <v>-10.9998</v>
      </c>
      <c r="CN5" s="2">
        <v>-9.0198900000000001E-5</v>
      </c>
      <c r="CO5" s="51">
        <v>113.129</v>
      </c>
      <c r="CP5" s="51">
        <v>55.5794</v>
      </c>
      <c r="CQ5" s="51">
        <v>283.11799999999999</v>
      </c>
      <c r="CR5" s="51">
        <v>0</v>
      </c>
      <c r="CS5" s="51">
        <v>136.50200000000001</v>
      </c>
      <c r="CT5" s="51">
        <v>284.46800000000002</v>
      </c>
      <c r="CU5" s="51">
        <v>274.863</v>
      </c>
      <c r="CV5" s="51">
        <v>51.5</v>
      </c>
      <c r="CW5" s="51">
        <v>3.3755700000000002</v>
      </c>
      <c r="CX5" s="51">
        <v>-8.2054600000000004</v>
      </c>
      <c r="CY5" s="51">
        <v>-50</v>
      </c>
      <c r="CZ5" s="51">
        <v>0</v>
      </c>
      <c r="DA5" s="51">
        <v>0</v>
      </c>
      <c r="DB5" s="2">
        <v>3.5999999999999999E-7</v>
      </c>
      <c r="DC5" s="2">
        <v>3.9999999999999998E-7</v>
      </c>
      <c r="DD5" s="51">
        <v>0</v>
      </c>
      <c r="DE5" s="51">
        <v>1.875</v>
      </c>
      <c r="DF5" s="51">
        <v>0</v>
      </c>
      <c r="DG5" s="51">
        <v>0.5625</v>
      </c>
      <c r="DH5" s="51">
        <v>0</v>
      </c>
      <c r="DI5" s="51">
        <v>0</v>
      </c>
      <c r="DJ5" s="51">
        <v>0</v>
      </c>
      <c r="DK5" s="51">
        <v>0</v>
      </c>
      <c r="DL5" s="51">
        <v>0</v>
      </c>
      <c r="DM5" s="51">
        <v>0</v>
      </c>
      <c r="DN5" s="51">
        <v>0</v>
      </c>
      <c r="DO5" s="51">
        <v>0</v>
      </c>
      <c r="DP5" s="51">
        <v>0</v>
      </c>
      <c r="DQ5" s="51">
        <v>10.8058</v>
      </c>
      <c r="DR5" s="51">
        <v>0</v>
      </c>
      <c r="DS5" s="51">
        <v>0.26318399999999997</v>
      </c>
      <c r="DT5" s="51">
        <v>0.7</v>
      </c>
      <c r="DU5" s="51">
        <v>16.600000000000001</v>
      </c>
      <c r="DV5" s="51">
        <v>0</v>
      </c>
      <c r="DW5" s="51">
        <v>0</v>
      </c>
      <c r="DX5" s="51">
        <v>0</v>
      </c>
      <c r="DY5" s="51">
        <v>0</v>
      </c>
      <c r="DZ5" s="51">
        <v>132.38</v>
      </c>
      <c r="EA5" s="51">
        <v>12415.4</v>
      </c>
      <c r="EB5" s="51">
        <v>212.26</v>
      </c>
      <c r="EC5" s="51">
        <v>46.921199999999999</v>
      </c>
      <c r="ED5" s="51">
        <v>18.346900000000002</v>
      </c>
      <c r="EE5" s="51">
        <v>1.3716600000000001E-2</v>
      </c>
      <c r="EF5" s="51">
        <v>1737.28</v>
      </c>
      <c r="EG5" s="51">
        <v>67.2</v>
      </c>
      <c r="EH5" s="51">
        <v>0</v>
      </c>
      <c r="EI5" s="51">
        <v>5</v>
      </c>
    </row>
    <row r="6" spans="1:139" x14ac:dyDescent="0.3">
      <c r="A6" s="10">
        <v>45619.125</v>
      </c>
      <c r="B6" s="51">
        <v>101547</v>
      </c>
      <c r="C6" s="51">
        <v>24135</v>
      </c>
      <c r="D6" s="51">
        <v>11.710800000000001</v>
      </c>
      <c r="E6" s="51">
        <v>11717.5</v>
      </c>
      <c r="F6" s="51">
        <v>217.43</v>
      </c>
      <c r="G6" s="51">
        <v>13.2</v>
      </c>
      <c r="H6" s="51">
        <v>0</v>
      </c>
      <c r="I6" s="51">
        <v>-0.47002300000000002</v>
      </c>
      <c r="J6" s="51">
        <v>38.0274</v>
      </c>
      <c r="K6" s="51">
        <v>-1.20662</v>
      </c>
      <c r="L6" s="51">
        <v>-1.97796E-4</v>
      </c>
      <c r="M6" s="51">
        <v>9078.59</v>
      </c>
      <c r="N6" s="51">
        <v>229.72499999999999</v>
      </c>
      <c r="O6" s="51">
        <v>9.5</v>
      </c>
      <c r="P6" s="51">
        <v>0</v>
      </c>
      <c r="Q6" s="51">
        <v>0.51410699999999998</v>
      </c>
      <c r="R6" s="51">
        <v>64.110600000000005</v>
      </c>
      <c r="S6" s="51">
        <v>-17.532299999999999</v>
      </c>
      <c r="T6" s="51">
        <v>1.2223900000000001E-4</v>
      </c>
      <c r="U6" s="51">
        <v>7080.99</v>
      </c>
      <c r="V6" s="51">
        <v>241.316</v>
      </c>
      <c r="W6" s="51">
        <v>8.1</v>
      </c>
      <c r="X6" s="51">
        <v>0</v>
      </c>
      <c r="Y6" s="51">
        <v>1.57735</v>
      </c>
      <c r="Z6" s="51">
        <v>58.934399999999997</v>
      </c>
      <c r="AA6" s="51">
        <v>-18.512599999999999</v>
      </c>
      <c r="AB6" s="51">
        <v>2.6866200000000002E-4</v>
      </c>
      <c r="AC6" s="51">
        <v>5478.85</v>
      </c>
      <c r="AD6" s="51">
        <v>247.34399999999999</v>
      </c>
      <c r="AE6" s="51">
        <v>14.2</v>
      </c>
      <c r="AF6" s="51">
        <v>0.3</v>
      </c>
      <c r="AG6" s="51">
        <v>0.55635000000000001</v>
      </c>
      <c r="AH6" s="51">
        <v>43.766399999999997</v>
      </c>
      <c r="AI6" s="51">
        <v>-5.6743800000000002</v>
      </c>
      <c r="AJ6" s="51">
        <v>3.0316099999999998E-4</v>
      </c>
      <c r="AK6" s="51">
        <v>4139.93</v>
      </c>
      <c r="AL6" s="51">
        <v>255.15</v>
      </c>
      <c r="AM6" s="51">
        <v>100</v>
      </c>
      <c r="AN6" s="51">
        <v>100</v>
      </c>
      <c r="AO6" s="51">
        <v>-1.5315700000000001</v>
      </c>
      <c r="AP6" s="51">
        <v>30.405200000000001</v>
      </c>
      <c r="AQ6" s="51">
        <v>0.35439500000000002</v>
      </c>
      <c r="AR6" s="51">
        <v>1.7117400000000001E-4</v>
      </c>
      <c r="AS6" s="51">
        <v>2976.7</v>
      </c>
      <c r="AT6" s="51">
        <v>261.18099999999998</v>
      </c>
      <c r="AU6" s="51">
        <v>75.8</v>
      </c>
      <c r="AV6" s="51">
        <v>26.4</v>
      </c>
      <c r="AW6" s="51">
        <v>0.78732800000000003</v>
      </c>
      <c r="AX6" s="51">
        <v>21.668700000000001</v>
      </c>
      <c r="AY6" s="51">
        <v>-11.9407</v>
      </c>
      <c r="AZ6" s="51">
        <v>1.11378E-4</v>
      </c>
      <c r="BA6" s="51">
        <v>1454.72</v>
      </c>
      <c r="BB6" s="51">
        <v>273.62599999999998</v>
      </c>
      <c r="BC6" s="51">
        <v>49.2</v>
      </c>
      <c r="BD6" s="51">
        <v>0</v>
      </c>
      <c r="BE6" s="51">
        <v>1.0896699999999999</v>
      </c>
      <c r="BF6" s="51">
        <v>8.9790899999999993</v>
      </c>
      <c r="BG6" s="51">
        <v>-9.5398599999999991</v>
      </c>
      <c r="BH6" s="2">
        <v>9.9638300000000005E-5</v>
      </c>
      <c r="BI6" s="51">
        <v>770.71900000000005</v>
      </c>
      <c r="BJ6" s="51">
        <v>278.11900000000003</v>
      </c>
      <c r="BK6" s="51">
        <v>48.8</v>
      </c>
      <c r="BL6" s="51">
        <v>0</v>
      </c>
      <c r="BM6" s="51">
        <v>0.70614399999999999</v>
      </c>
      <c r="BN6" s="51">
        <v>3.9007299999999998</v>
      </c>
      <c r="BO6" s="51">
        <v>-13.392899999999999</v>
      </c>
      <c r="BP6" s="2">
        <v>6.5552699999999993E-5</v>
      </c>
      <c r="BQ6" s="51">
        <v>552.45699999999999</v>
      </c>
      <c r="BR6" s="51">
        <v>280.12700000000001</v>
      </c>
      <c r="BS6" s="51">
        <v>46.5</v>
      </c>
      <c r="BT6" s="51">
        <v>0</v>
      </c>
      <c r="BU6" s="51">
        <v>0.36487000000000003</v>
      </c>
      <c r="BV6" s="51">
        <v>4.3473499999999996</v>
      </c>
      <c r="BW6" s="51">
        <v>-13.486700000000001</v>
      </c>
      <c r="BX6" s="2">
        <v>4.8485400000000002E-5</v>
      </c>
      <c r="BY6" s="51">
        <v>5</v>
      </c>
      <c r="BZ6" s="51">
        <v>338.298</v>
      </c>
      <c r="CA6" s="51">
        <v>282.14999999999998</v>
      </c>
      <c r="CB6" s="51">
        <v>43</v>
      </c>
      <c r="CC6" s="51">
        <v>0</v>
      </c>
      <c r="CD6" s="51">
        <v>5.5755399999999997E-2</v>
      </c>
      <c r="CE6" s="51">
        <v>4.3285600000000004</v>
      </c>
      <c r="CF6" s="51">
        <v>-12.622199999999999</v>
      </c>
      <c r="CG6" s="2">
        <v>-3.5716600000000002E-6</v>
      </c>
      <c r="CH6" s="51">
        <v>284.05900000000003</v>
      </c>
      <c r="CI6" s="51">
        <v>40.4</v>
      </c>
      <c r="CJ6" s="51">
        <v>0</v>
      </c>
      <c r="CK6" s="51">
        <v>-0.175314</v>
      </c>
      <c r="CL6" s="51">
        <v>3.6105200000000002</v>
      </c>
      <c r="CM6" s="51">
        <v>-10.2485</v>
      </c>
      <c r="CN6" s="2">
        <v>-6.2400800000000001E-5</v>
      </c>
      <c r="CO6" s="51">
        <v>128.07499999999999</v>
      </c>
      <c r="CP6" s="51">
        <v>55.5794</v>
      </c>
      <c r="CQ6" s="51">
        <v>283.17200000000003</v>
      </c>
      <c r="CR6" s="51">
        <v>0</v>
      </c>
      <c r="CS6" s="51">
        <v>156.114</v>
      </c>
      <c r="CT6" s="51">
        <v>284.29000000000002</v>
      </c>
      <c r="CU6" s="51">
        <v>271.995</v>
      </c>
      <c r="CV6" s="51">
        <v>42.3</v>
      </c>
      <c r="CW6" s="51">
        <v>2.62269</v>
      </c>
      <c r="CX6" s="51">
        <v>-7.3533600000000003</v>
      </c>
      <c r="CY6" s="51">
        <v>-50</v>
      </c>
      <c r="CZ6" s="51">
        <v>0</v>
      </c>
      <c r="DA6" s="51">
        <v>0</v>
      </c>
      <c r="DB6" s="51">
        <v>0</v>
      </c>
      <c r="DC6" s="51">
        <v>0</v>
      </c>
      <c r="DD6" s="51">
        <v>0</v>
      </c>
      <c r="DE6" s="51">
        <v>1.875</v>
      </c>
      <c r="DF6" s="51">
        <v>0</v>
      </c>
      <c r="DG6" s="51">
        <v>0.5625</v>
      </c>
      <c r="DH6" s="51">
        <v>0</v>
      </c>
      <c r="DI6" s="51">
        <v>0</v>
      </c>
      <c r="DJ6" s="51">
        <v>0</v>
      </c>
      <c r="DK6" s="51">
        <v>0</v>
      </c>
      <c r="DL6" s="51">
        <v>0</v>
      </c>
      <c r="DM6" s="51">
        <v>0</v>
      </c>
      <c r="DN6" s="51">
        <v>0</v>
      </c>
      <c r="DO6" s="51">
        <v>0</v>
      </c>
      <c r="DP6" s="51">
        <v>0</v>
      </c>
      <c r="DQ6" s="51">
        <v>7.5646100000000001</v>
      </c>
      <c r="DR6" s="51">
        <v>0</v>
      </c>
      <c r="DS6" s="51">
        <v>-3.1591800000000003E-2</v>
      </c>
      <c r="DT6" s="51">
        <v>99.1</v>
      </c>
      <c r="DU6" s="51">
        <v>50</v>
      </c>
      <c r="DV6" s="51">
        <v>100</v>
      </c>
      <c r="DW6" s="51">
        <v>0</v>
      </c>
      <c r="DX6" s="51">
        <v>0</v>
      </c>
      <c r="DY6" s="51">
        <v>0</v>
      </c>
      <c r="DZ6" s="51">
        <v>160.304</v>
      </c>
      <c r="EA6" s="51">
        <v>12345.7</v>
      </c>
      <c r="EB6" s="51">
        <v>215.07499999999999</v>
      </c>
      <c r="EC6" s="51">
        <v>40.945399999999999</v>
      </c>
      <c r="ED6" s="51">
        <v>8.6111500000000003</v>
      </c>
      <c r="EE6" s="51">
        <v>8.0258800000000009E-3</v>
      </c>
      <c r="EF6" s="51">
        <v>1519.52</v>
      </c>
      <c r="EG6" s="51">
        <v>53.7</v>
      </c>
      <c r="EH6" s="51">
        <v>0</v>
      </c>
      <c r="EI6" s="51">
        <v>6</v>
      </c>
    </row>
    <row r="7" spans="1:139" x14ac:dyDescent="0.3">
      <c r="A7" s="10">
        <v>45619.25</v>
      </c>
      <c r="B7" s="51">
        <v>102023</v>
      </c>
      <c r="C7" s="51">
        <v>24134.799999999999</v>
      </c>
      <c r="D7" s="51">
        <v>14.4093</v>
      </c>
      <c r="E7" s="51">
        <v>11709.6</v>
      </c>
      <c r="F7" s="51">
        <v>219.173</v>
      </c>
      <c r="G7" s="51">
        <v>5.9</v>
      </c>
      <c r="H7" s="51">
        <v>0</v>
      </c>
      <c r="I7" s="51">
        <v>0.54625400000000002</v>
      </c>
      <c r="J7" s="51">
        <v>36.128399999999999</v>
      </c>
      <c r="K7" s="51">
        <v>-19.333400000000001</v>
      </c>
      <c r="L7" s="51">
        <v>4.4632999999999999E-4</v>
      </c>
      <c r="M7" s="51">
        <v>9079.44</v>
      </c>
      <c r="N7" s="51">
        <v>229.16</v>
      </c>
      <c r="O7" s="51">
        <v>10.8</v>
      </c>
      <c r="P7" s="51">
        <v>0</v>
      </c>
      <c r="Q7" s="51">
        <v>0.93354599999999999</v>
      </c>
      <c r="R7" s="51">
        <v>47.784199999999998</v>
      </c>
      <c r="S7" s="51">
        <v>-31.769200000000001</v>
      </c>
      <c r="T7" s="51">
        <v>2.4962699999999999E-4</v>
      </c>
      <c r="U7" s="51">
        <v>7100.06</v>
      </c>
      <c r="V7" s="51">
        <v>241.834</v>
      </c>
      <c r="W7" s="51">
        <v>12.2</v>
      </c>
      <c r="X7" s="51">
        <v>0</v>
      </c>
      <c r="Y7" s="51">
        <v>0.26035700000000001</v>
      </c>
      <c r="Z7" s="51">
        <v>57.358400000000003</v>
      </c>
      <c r="AA7" s="51">
        <v>-35.793199999999999</v>
      </c>
      <c r="AB7" s="51">
        <v>2.3123299999999999E-4</v>
      </c>
      <c r="AC7" s="51">
        <v>5487.03</v>
      </c>
      <c r="AD7" s="51">
        <v>251.05699999999999</v>
      </c>
      <c r="AE7" s="51">
        <v>4</v>
      </c>
      <c r="AF7" s="51">
        <v>0</v>
      </c>
      <c r="AG7" s="51">
        <v>0.46437899999999999</v>
      </c>
      <c r="AH7" s="51">
        <v>42.609400000000001</v>
      </c>
      <c r="AI7" s="51">
        <v>-31.475899999999999</v>
      </c>
      <c r="AJ7" s="51">
        <v>6.84039E-4</v>
      </c>
      <c r="AK7" s="51">
        <v>4150.62</v>
      </c>
      <c r="AL7" s="51">
        <v>251.72399999999999</v>
      </c>
      <c r="AM7" s="51">
        <v>25.6</v>
      </c>
      <c r="AN7" s="51">
        <v>0</v>
      </c>
      <c r="AO7" s="51">
        <v>-0.32774799999999998</v>
      </c>
      <c r="AP7" s="51">
        <v>20.930399999999999</v>
      </c>
      <c r="AQ7" s="51">
        <v>-9.0525300000000009</v>
      </c>
      <c r="AR7" s="51">
        <v>3.4274499999999999E-4</v>
      </c>
      <c r="AS7" s="51">
        <v>2998.2</v>
      </c>
      <c r="AT7" s="51">
        <v>259.72800000000001</v>
      </c>
      <c r="AU7" s="51">
        <v>73.2</v>
      </c>
      <c r="AV7" s="51">
        <v>0.4</v>
      </c>
      <c r="AW7" s="51">
        <v>-0.31404900000000002</v>
      </c>
      <c r="AX7" s="51">
        <v>15.7797</v>
      </c>
      <c r="AY7" s="51">
        <v>-10.8789</v>
      </c>
      <c r="AZ7" s="51">
        <v>2.0719E-4</v>
      </c>
      <c r="BA7" s="51">
        <v>1486.27</v>
      </c>
      <c r="BB7" s="51">
        <v>271.29300000000001</v>
      </c>
      <c r="BC7" s="51">
        <v>45.9</v>
      </c>
      <c r="BD7" s="51">
        <v>0</v>
      </c>
      <c r="BE7" s="51">
        <v>0.75915299999999997</v>
      </c>
      <c r="BF7" s="51">
        <v>6.2003700000000004</v>
      </c>
      <c r="BG7" s="51">
        <v>-15.7342</v>
      </c>
      <c r="BH7" s="2">
        <v>6.0696899999999998E-5</v>
      </c>
      <c r="BI7" s="51">
        <v>806.96100000000001</v>
      </c>
      <c r="BJ7" s="51">
        <v>277.20800000000003</v>
      </c>
      <c r="BK7" s="51">
        <v>44.1</v>
      </c>
      <c r="BL7" s="51">
        <v>0</v>
      </c>
      <c r="BM7" s="51">
        <v>0.25463599999999997</v>
      </c>
      <c r="BN7" s="51">
        <v>6.5556099999999997</v>
      </c>
      <c r="BO7" s="51">
        <v>-17.4436</v>
      </c>
      <c r="BP7" s="51">
        <v>1.05018E-4</v>
      </c>
      <c r="BQ7" s="51">
        <v>589.452</v>
      </c>
      <c r="BR7" s="51">
        <v>279.25</v>
      </c>
      <c r="BS7" s="51">
        <v>40.799999999999997</v>
      </c>
      <c r="BT7" s="51">
        <v>0</v>
      </c>
      <c r="BU7" s="51">
        <v>-1.8159199999999999E-3</v>
      </c>
      <c r="BV7" s="51">
        <v>6.5655900000000003</v>
      </c>
      <c r="BW7" s="51">
        <v>-17.2928</v>
      </c>
      <c r="BX7" s="2">
        <v>6.6332899999999996E-5</v>
      </c>
      <c r="BY7" s="51">
        <v>6</v>
      </c>
      <c r="BZ7" s="51">
        <v>376.02499999999998</v>
      </c>
      <c r="CA7" s="51">
        <v>281.24299999999999</v>
      </c>
      <c r="CB7" s="51">
        <v>37.799999999999997</v>
      </c>
      <c r="CC7" s="51">
        <v>0</v>
      </c>
      <c r="CD7" s="51">
        <v>-0.18539700000000001</v>
      </c>
      <c r="CE7" s="51">
        <v>6.3285600000000004</v>
      </c>
      <c r="CF7" s="51">
        <v>-16.3111</v>
      </c>
      <c r="CG7" s="2">
        <v>1.62493E-5</v>
      </c>
      <c r="CH7" s="51">
        <v>283.11200000000002</v>
      </c>
      <c r="CI7" s="51">
        <v>35.6</v>
      </c>
      <c r="CJ7" s="51">
        <v>0</v>
      </c>
      <c r="CK7" s="51">
        <v>-0.27709600000000001</v>
      </c>
      <c r="CL7" s="51">
        <v>5.5314100000000002</v>
      </c>
      <c r="CM7" s="51">
        <v>-13.940099999999999</v>
      </c>
      <c r="CN7" s="2">
        <v>-4.4468600000000003E-5</v>
      </c>
      <c r="CO7" s="51">
        <v>166.55500000000001</v>
      </c>
      <c r="CP7" s="51">
        <v>55.5794</v>
      </c>
      <c r="CQ7" s="51">
        <v>282.00700000000001</v>
      </c>
      <c r="CR7" s="51">
        <v>0</v>
      </c>
      <c r="CS7" s="51">
        <v>191.06800000000001</v>
      </c>
      <c r="CT7" s="51">
        <v>283.51499999999999</v>
      </c>
      <c r="CU7" s="51">
        <v>269.63900000000001</v>
      </c>
      <c r="CV7" s="51">
        <v>37.5</v>
      </c>
      <c r="CW7" s="51">
        <v>3.8483200000000002</v>
      </c>
      <c r="CX7" s="51">
        <v>-9.3605099999999997</v>
      </c>
      <c r="CY7" s="51">
        <v>-50</v>
      </c>
      <c r="CZ7" s="51">
        <v>0</v>
      </c>
      <c r="DA7" s="51">
        <v>0</v>
      </c>
      <c r="DB7" s="51">
        <v>0</v>
      </c>
      <c r="DC7" s="2">
        <v>3.9999999999999998E-7</v>
      </c>
      <c r="DD7" s="51">
        <v>0</v>
      </c>
      <c r="DE7" s="51">
        <v>1.875</v>
      </c>
      <c r="DF7" s="51">
        <v>0</v>
      </c>
      <c r="DG7" s="51">
        <v>0.5625</v>
      </c>
      <c r="DH7" s="51">
        <v>0</v>
      </c>
      <c r="DI7" s="51">
        <v>0</v>
      </c>
      <c r="DJ7" s="51">
        <v>0</v>
      </c>
      <c r="DK7" s="51">
        <v>0</v>
      </c>
      <c r="DL7" s="51">
        <v>0</v>
      </c>
      <c r="DM7" s="51">
        <v>0</v>
      </c>
      <c r="DN7" s="51">
        <v>0</v>
      </c>
      <c r="DO7" s="51">
        <v>0</v>
      </c>
      <c r="DP7" s="51">
        <v>750</v>
      </c>
      <c r="DQ7" s="51">
        <v>13.385199999999999</v>
      </c>
      <c r="DR7" s="51">
        <v>0</v>
      </c>
      <c r="DS7" s="51">
        <v>-0.32824700000000001</v>
      </c>
      <c r="DT7" s="51">
        <v>0.9</v>
      </c>
      <c r="DU7" s="51">
        <v>58.6</v>
      </c>
      <c r="DV7" s="51">
        <v>0</v>
      </c>
      <c r="DW7" s="51">
        <v>33.299999999999997</v>
      </c>
      <c r="DX7" s="51">
        <v>0</v>
      </c>
      <c r="DY7" s="51">
        <v>0</v>
      </c>
      <c r="DZ7" s="51">
        <v>85.332899999999995</v>
      </c>
      <c r="EA7" s="51">
        <v>10350.9</v>
      </c>
      <c r="EB7" s="51">
        <v>219.32900000000001</v>
      </c>
      <c r="EC7" s="51">
        <v>71.765500000000003</v>
      </c>
      <c r="ED7" s="51">
        <v>-19.191800000000001</v>
      </c>
      <c r="EE7" s="51">
        <v>7.7842400000000004E-3</v>
      </c>
      <c r="EF7" s="51">
        <v>1247.3599999999999</v>
      </c>
      <c r="EG7" s="51">
        <v>51.4</v>
      </c>
      <c r="EH7" s="51">
        <v>0</v>
      </c>
      <c r="EI7" s="51">
        <v>7</v>
      </c>
    </row>
    <row r="8" spans="1:139" x14ac:dyDescent="0.3">
      <c r="A8" s="10">
        <v>45619.375</v>
      </c>
      <c r="B8" s="51">
        <v>102481</v>
      </c>
      <c r="C8" s="51">
        <v>24134.9</v>
      </c>
      <c r="D8" s="51">
        <v>13.601599999999999</v>
      </c>
      <c r="E8" s="51">
        <v>11758.7</v>
      </c>
      <c r="F8" s="51">
        <v>213.24199999999999</v>
      </c>
      <c r="G8" s="51">
        <v>26.7</v>
      </c>
      <c r="H8" s="51">
        <v>0</v>
      </c>
      <c r="I8" s="51">
        <v>0.784277</v>
      </c>
      <c r="J8" s="51">
        <v>49.7607</v>
      </c>
      <c r="K8" s="51">
        <v>-35.710500000000003</v>
      </c>
      <c r="L8" s="2">
        <v>-4.01559E-5</v>
      </c>
      <c r="M8" s="51">
        <v>9173.7000000000007</v>
      </c>
      <c r="N8" s="51">
        <v>226.61600000000001</v>
      </c>
      <c r="O8" s="51">
        <v>46.6</v>
      </c>
      <c r="P8" s="51">
        <v>0</v>
      </c>
      <c r="Q8" s="51">
        <v>-0.77246700000000001</v>
      </c>
      <c r="R8" s="51">
        <v>34.632899999999999</v>
      </c>
      <c r="S8" s="51">
        <v>-55.564599999999999</v>
      </c>
      <c r="T8" s="51">
        <v>1.63678E-4</v>
      </c>
      <c r="U8" s="51">
        <v>7189.65</v>
      </c>
      <c r="V8" s="51">
        <v>245.28399999999999</v>
      </c>
      <c r="W8" s="51">
        <v>9.5</v>
      </c>
      <c r="X8" s="51">
        <v>0</v>
      </c>
      <c r="Y8" s="51">
        <v>-5.8298799999999998E-2</v>
      </c>
      <c r="Z8" s="51">
        <v>39.784300000000002</v>
      </c>
      <c r="AA8" s="51">
        <v>-48.658700000000003</v>
      </c>
      <c r="AB8" s="51">
        <v>1.04002E-4</v>
      </c>
      <c r="AC8" s="51">
        <v>5545.55</v>
      </c>
      <c r="AD8" s="51">
        <v>256.80399999999997</v>
      </c>
      <c r="AE8" s="51">
        <v>7.4</v>
      </c>
      <c r="AF8" s="51">
        <v>0</v>
      </c>
      <c r="AG8" s="51">
        <v>-1.21167</v>
      </c>
      <c r="AH8" s="51">
        <v>48.385100000000001</v>
      </c>
      <c r="AI8" s="51">
        <v>-39.769799999999996</v>
      </c>
      <c r="AJ8" s="2">
        <v>-4.5932600000000003E-6</v>
      </c>
      <c r="AK8" s="51">
        <v>4175.92</v>
      </c>
      <c r="AL8" s="51">
        <v>252.62799999999999</v>
      </c>
      <c r="AM8" s="51">
        <v>13</v>
      </c>
      <c r="AN8" s="51">
        <v>0</v>
      </c>
      <c r="AO8" s="51">
        <v>0.39237699999999998</v>
      </c>
      <c r="AP8" s="51">
        <v>11.9969</v>
      </c>
      <c r="AQ8" s="51">
        <v>-24.684200000000001</v>
      </c>
      <c r="AR8" s="51">
        <v>3.6394200000000002E-4</v>
      </c>
      <c r="AS8" s="51">
        <v>3024.58</v>
      </c>
      <c r="AT8" s="51">
        <v>258.66800000000001</v>
      </c>
      <c r="AU8" s="51">
        <v>18.3</v>
      </c>
      <c r="AV8" s="51">
        <v>0</v>
      </c>
      <c r="AW8" s="51">
        <v>1.4849600000000001</v>
      </c>
      <c r="AX8" s="51">
        <v>6.5234399999999999</v>
      </c>
      <c r="AY8" s="51">
        <v>-18.5808</v>
      </c>
      <c r="AZ8" s="2">
        <v>-6.6135299999999998E-6</v>
      </c>
      <c r="BA8" s="51">
        <v>1522.67</v>
      </c>
      <c r="BB8" s="51">
        <v>270.43799999999999</v>
      </c>
      <c r="BC8" s="51">
        <v>53.7</v>
      </c>
      <c r="BD8" s="51">
        <v>0</v>
      </c>
      <c r="BE8" s="51">
        <v>1.5209900000000001</v>
      </c>
      <c r="BF8" s="51">
        <v>5.2602200000000003</v>
      </c>
      <c r="BG8" s="51">
        <v>-16.3276</v>
      </c>
      <c r="BH8" s="2">
        <v>1.2285399999999999E-5</v>
      </c>
      <c r="BI8" s="51">
        <v>844.49099999999999</v>
      </c>
      <c r="BJ8" s="51">
        <v>277.01600000000002</v>
      </c>
      <c r="BK8" s="51">
        <v>36.799999999999997</v>
      </c>
      <c r="BL8" s="51">
        <v>0</v>
      </c>
      <c r="BM8" s="51">
        <v>0.45287100000000002</v>
      </c>
      <c r="BN8" s="51">
        <v>4.6683000000000003</v>
      </c>
      <c r="BO8" s="51">
        <v>-16.610399999999998</v>
      </c>
      <c r="BP8" s="2">
        <v>2.7141999999999999E-5</v>
      </c>
      <c r="BQ8" s="51">
        <v>627.15899999999999</v>
      </c>
      <c r="BR8" s="51">
        <v>279.15300000000002</v>
      </c>
      <c r="BS8" s="51">
        <v>32.799999999999997</v>
      </c>
      <c r="BT8" s="51">
        <v>0</v>
      </c>
      <c r="BU8" s="51">
        <v>0.13556199999999999</v>
      </c>
      <c r="BV8" s="51">
        <v>4.3798300000000001</v>
      </c>
      <c r="BW8" s="51">
        <v>-16.4864</v>
      </c>
      <c r="BX8" s="2">
        <v>1.6231200000000001E-5</v>
      </c>
      <c r="BY8" s="51">
        <v>6</v>
      </c>
      <c r="BZ8" s="51">
        <v>413.85599999999999</v>
      </c>
      <c r="CA8" s="51">
        <v>281.28399999999999</v>
      </c>
      <c r="CB8" s="51">
        <v>29.6</v>
      </c>
      <c r="CC8" s="51">
        <v>0</v>
      </c>
      <c r="CD8" s="51">
        <v>-0.121002</v>
      </c>
      <c r="CE8" s="51">
        <v>4.0588600000000001</v>
      </c>
      <c r="CF8" s="51">
        <v>-16.070699999999999</v>
      </c>
      <c r="CG8" s="2">
        <v>-4.1137699999999999E-7</v>
      </c>
      <c r="CH8" s="51">
        <v>283.41899999999998</v>
      </c>
      <c r="CI8" s="51">
        <v>26.9</v>
      </c>
      <c r="CJ8" s="51">
        <v>0</v>
      </c>
      <c r="CK8" s="51">
        <v>-0.30139199999999999</v>
      </c>
      <c r="CL8" s="51">
        <v>3.6114899999999999</v>
      </c>
      <c r="CM8" s="51">
        <v>-14.9383</v>
      </c>
      <c r="CN8" s="2">
        <v>-2.5049600000000002E-5</v>
      </c>
      <c r="CO8" s="51">
        <v>204.363</v>
      </c>
      <c r="CP8" s="51">
        <v>55.5794</v>
      </c>
      <c r="CQ8" s="51">
        <v>288.38200000000001</v>
      </c>
      <c r="CR8" s="51">
        <v>0</v>
      </c>
      <c r="CS8" s="51">
        <v>404.80099999999999</v>
      </c>
      <c r="CT8" s="51">
        <v>285.72399999999999</v>
      </c>
      <c r="CU8" s="51">
        <v>266.92399999999998</v>
      </c>
      <c r="CV8" s="51">
        <v>26.3</v>
      </c>
      <c r="CW8" s="51">
        <v>2.4591699999999999</v>
      </c>
      <c r="CX8" s="51">
        <v>-10.604900000000001</v>
      </c>
      <c r="CY8" s="51">
        <v>-50</v>
      </c>
      <c r="CZ8" s="51">
        <v>0</v>
      </c>
      <c r="DA8" s="51">
        <v>0</v>
      </c>
      <c r="DB8" s="51">
        <v>0</v>
      </c>
      <c r="DC8" s="51">
        <v>0</v>
      </c>
      <c r="DD8" s="51">
        <v>0</v>
      </c>
      <c r="DE8" s="51">
        <v>1.875</v>
      </c>
      <c r="DF8" s="51">
        <v>0</v>
      </c>
      <c r="DG8" s="51">
        <v>0.5625</v>
      </c>
      <c r="DH8" s="51">
        <v>0</v>
      </c>
      <c r="DI8" s="51">
        <v>0</v>
      </c>
      <c r="DJ8" s="51">
        <v>0</v>
      </c>
      <c r="DK8" s="51">
        <v>0</v>
      </c>
      <c r="DL8" s="51">
        <v>0</v>
      </c>
      <c r="DM8" s="51">
        <v>0</v>
      </c>
      <c r="DN8" s="51">
        <v>0</v>
      </c>
      <c r="DO8" s="51">
        <v>0</v>
      </c>
      <c r="DP8" s="51">
        <v>10800</v>
      </c>
      <c r="DQ8" s="51">
        <v>19.538699999999999</v>
      </c>
      <c r="DR8" s="51">
        <v>1</v>
      </c>
      <c r="DS8" s="51">
        <v>-0.27954099999999998</v>
      </c>
      <c r="DT8" s="51">
        <v>3.1</v>
      </c>
      <c r="DU8" s="51">
        <v>0.4</v>
      </c>
      <c r="DV8" s="51">
        <v>0</v>
      </c>
      <c r="DW8" s="51">
        <v>0</v>
      </c>
      <c r="DX8" s="51">
        <v>0</v>
      </c>
      <c r="DY8" s="51">
        <v>0</v>
      </c>
      <c r="DZ8" s="51">
        <v>28.0564</v>
      </c>
      <c r="EA8" s="51">
        <v>11305.2</v>
      </c>
      <c r="EB8" s="51">
        <v>212.52500000000001</v>
      </c>
      <c r="EC8" s="51">
        <v>61.459800000000001</v>
      </c>
      <c r="ED8" s="51">
        <v>-27.402000000000001</v>
      </c>
      <c r="EE8" s="51">
        <v>-4.1976900000000001E-4</v>
      </c>
      <c r="EF8" s="51">
        <v>1240.1600000000001</v>
      </c>
      <c r="EG8" s="51">
        <v>45.8</v>
      </c>
      <c r="EH8" s="51">
        <v>0</v>
      </c>
      <c r="EI8" s="51">
        <v>8</v>
      </c>
    </row>
    <row r="9" spans="1:139" x14ac:dyDescent="0.3">
      <c r="A9" s="10">
        <v>45619.5</v>
      </c>
      <c r="B9" s="51">
        <v>102691</v>
      </c>
      <c r="C9" s="51">
        <v>24135.1</v>
      </c>
      <c r="D9" s="51">
        <v>12.3202</v>
      </c>
      <c r="E9" s="51">
        <v>11824.1</v>
      </c>
      <c r="F9" s="51">
        <v>207.87</v>
      </c>
      <c r="G9" s="51">
        <v>62.7</v>
      </c>
      <c r="H9" s="51">
        <v>0</v>
      </c>
      <c r="I9" s="51">
        <v>9.8464800000000005E-2</v>
      </c>
      <c r="J9" s="51">
        <v>48.169499999999999</v>
      </c>
      <c r="K9" s="51">
        <v>-28.325199999999999</v>
      </c>
      <c r="L9" s="2">
        <v>3.21245E-5</v>
      </c>
      <c r="M9" s="51">
        <v>9252.2000000000007</v>
      </c>
      <c r="N9" s="51">
        <v>227.20699999999999</v>
      </c>
      <c r="O9" s="51">
        <v>37</v>
      </c>
      <c r="P9" s="51">
        <v>0</v>
      </c>
      <c r="Q9" s="51">
        <v>-0.19514500000000001</v>
      </c>
      <c r="R9" s="51">
        <v>27.83</v>
      </c>
      <c r="S9" s="51">
        <v>-43.2134</v>
      </c>
      <c r="T9" s="2">
        <v>4.5803600000000003E-5</v>
      </c>
      <c r="U9" s="51">
        <v>7263.78</v>
      </c>
      <c r="V9" s="51">
        <v>245.45400000000001</v>
      </c>
      <c r="W9" s="51">
        <v>17.2</v>
      </c>
      <c r="X9" s="51">
        <v>0</v>
      </c>
      <c r="Y9" s="51">
        <v>-3.1015600000000001E-2</v>
      </c>
      <c r="Z9" s="51">
        <v>32.596400000000003</v>
      </c>
      <c r="AA9" s="51">
        <v>-36.605800000000002</v>
      </c>
      <c r="AB9" s="51">
        <v>1.226E-4</v>
      </c>
      <c r="AC9" s="51">
        <v>5613.37</v>
      </c>
      <c r="AD9" s="51">
        <v>259.45</v>
      </c>
      <c r="AE9" s="51">
        <v>12.5</v>
      </c>
      <c r="AF9" s="51">
        <v>0</v>
      </c>
      <c r="AG9" s="51">
        <v>1.0329200000000001</v>
      </c>
      <c r="AH9" s="51">
        <v>36.6629</v>
      </c>
      <c r="AI9" s="51">
        <v>-37.056100000000001</v>
      </c>
      <c r="AJ9" s="51">
        <v>1.2743300000000001E-4</v>
      </c>
      <c r="AK9" s="51">
        <v>4208.3900000000003</v>
      </c>
      <c r="AL9" s="51">
        <v>264.05200000000002</v>
      </c>
      <c r="AM9" s="51">
        <v>8.1</v>
      </c>
      <c r="AN9" s="51">
        <v>0</v>
      </c>
      <c r="AO9" s="51">
        <v>1.1774899999999999</v>
      </c>
      <c r="AP9" s="51">
        <v>20.438199999999998</v>
      </c>
      <c r="AQ9" s="51">
        <v>-39.770000000000003</v>
      </c>
      <c r="AR9" s="51">
        <v>1.9261899999999999E-4</v>
      </c>
      <c r="AS9" s="51">
        <v>3043.23</v>
      </c>
      <c r="AT9" s="51">
        <v>259.54599999999999</v>
      </c>
      <c r="AU9" s="51">
        <v>6.8</v>
      </c>
      <c r="AV9" s="51">
        <v>0</v>
      </c>
      <c r="AW9" s="51">
        <v>0.318967</v>
      </c>
      <c r="AX9" s="51">
        <v>0.155112</v>
      </c>
      <c r="AY9" s="51">
        <v>-17.612200000000001</v>
      </c>
      <c r="AZ9" s="2">
        <v>3.0427900000000001E-5</v>
      </c>
      <c r="BA9" s="51">
        <v>1539.57</v>
      </c>
      <c r="BB9" s="51">
        <v>270.47500000000002</v>
      </c>
      <c r="BC9" s="51">
        <v>56.6</v>
      </c>
      <c r="BD9" s="51">
        <v>0</v>
      </c>
      <c r="BE9" s="51">
        <v>0.45644499999999999</v>
      </c>
      <c r="BF9" s="51">
        <v>3.5269200000000001</v>
      </c>
      <c r="BG9" s="51">
        <v>-13.746</v>
      </c>
      <c r="BH9" s="2">
        <v>1.39615E-5</v>
      </c>
      <c r="BI9" s="51">
        <v>861.31399999999996</v>
      </c>
      <c r="BJ9" s="51">
        <v>276.98700000000002</v>
      </c>
      <c r="BK9" s="51">
        <v>38.9</v>
      </c>
      <c r="BL9" s="51">
        <v>0</v>
      </c>
      <c r="BM9" s="51">
        <v>0.189749</v>
      </c>
      <c r="BN9" s="51">
        <v>3.1042800000000002</v>
      </c>
      <c r="BO9" s="51">
        <v>-14.1563</v>
      </c>
      <c r="BP9" s="2">
        <v>2.3452399999999999E-5</v>
      </c>
      <c r="BQ9" s="51">
        <v>644.03899999999999</v>
      </c>
      <c r="BR9" s="51">
        <v>279.08</v>
      </c>
      <c r="BS9" s="51">
        <v>34.700000000000003</v>
      </c>
      <c r="BT9" s="51">
        <v>0</v>
      </c>
      <c r="BU9" s="51">
        <v>4.5074200000000002E-2</v>
      </c>
      <c r="BV9" s="51">
        <v>2.7873800000000002</v>
      </c>
      <c r="BW9" s="51">
        <v>-14.2189</v>
      </c>
      <c r="BX9" s="2">
        <v>2.0414399999999999E-5</v>
      </c>
      <c r="BY9" s="51">
        <v>6</v>
      </c>
      <c r="BZ9" s="51">
        <v>430.78699999999998</v>
      </c>
      <c r="CA9" s="51">
        <v>281.16699999999997</v>
      </c>
      <c r="CB9" s="51">
        <v>31.1</v>
      </c>
      <c r="CC9" s="51">
        <v>0</v>
      </c>
      <c r="CD9" s="51">
        <v>-0.11035</v>
      </c>
      <c r="CE9" s="51">
        <v>2.42483</v>
      </c>
      <c r="CF9" s="51">
        <v>-14.110799999999999</v>
      </c>
      <c r="CG9" s="2">
        <v>1.36418E-5</v>
      </c>
      <c r="CH9" s="51">
        <v>283.274</v>
      </c>
      <c r="CI9" s="51">
        <v>28</v>
      </c>
      <c r="CJ9" s="51">
        <v>0</v>
      </c>
      <c r="CK9" s="51">
        <v>-0.258104</v>
      </c>
      <c r="CL9" s="51">
        <v>2.0248300000000001</v>
      </c>
      <c r="CM9" s="51">
        <v>-13.523999999999999</v>
      </c>
      <c r="CN9" s="2">
        <v>-4.52026E-7</v>
      </c>
      <c r="CO9" s="51">
        <v>221.39599999999999</v>
      </c>
      <c r="CP9" s="51">
        <v>55.5794</v>
      </c>
      <c r="CQ9" s="51">
        <v>289.45800000000003</v>
      </c>
      <c r="CR9" s="51">
        <v>0</v>
      </c>
      <c r="CS9" s="51">
        <v>410.93099999999998</v>
      </c>
      <c r="CT9" s="51">
        <v>285.85700000000003</v>
      </c>
      <c r="CU9" s="51">
        <v>267.04500000000002</v>
      </c>
      <c r="CV9" s="51">
        <v>26.3</v>
      </c>
      <c r="CW9" s="51">
        <v>1.22536</v>
      </c>
      <c r="CX9" s="51">
        <v>-9.8847199999999997</v>
      </c>
      <c r="CY9" s="51">
        <v>-50</v>
      </c>
      <c r="CZ9" s="51">
        <v>0</v>
      </c>
      <c r="DA9" s="51">
        <v>0</v>
      </c>
      <c r="DB9" s="51">
        <v>0</v>
      </c>
      <c r="DC9" s="51">
        <v>0</v>
      </c>
      <c r="DD9" s="51">
        <v>0</v>
      </c>
      <c r="DE9" s="51">
        <v>1.875</v>
      </c>
      <c r="DF9" s="51">
        <v>0</v>
      </c>
      <c r="DG9" s="51">
        <v>0.5625</v>
      </c>
      <c r="DH9" s="51">
        <v>0</v>
      </c>
      <c r="DI9" s="51">
        <v>0</v>
      </c>
      <c r="DJ9" s="51">
        <v>0</v>
      </c>
      <c r="DK9" s="51">
        <v>0</v>
      </c>
      <c r="DL9" s="51">
        <v>0</v>
      </c>
      <c r="DM9" s="51">
        <v>0</v>
      </c>
      <c r="DN9" s="51">
        <v>0</v>
      </c>
      <c r="DO9" s="51">
        <v>0</v>
      </c>
      <c r="DP9" s="51">
        <v>21600</v>
      </c>
      <c r="DQ9" s="51">
        <v>22.215299999999999</v>
      </c>
      <c r="DR9" s="51">
        <v>0</v>
      </c>
      <c r="DS9" s="51">
        <v>-1.74805E-2</v>
      </c>
      <c r="DT9" s="51">
        <v>3.9</v>
      </c>
      <c r="DU9" s="51">
        <v>1.7</v>
      </c>
      <c r="DV9" s="51">
        <v>0</v>
      </c>
      <c r="DW9" s="51">
        <v>0</v>
      </c>
      <c r="DX9" s="51">
        <v>0</v>
      </c>
      <c r="DY9" s="51">
        <v>0</v>
      </c>
      <c r="DZ9" s="51">
        <v>-16.981000000000002</v>
      </c>
      <c r="EA9" s="51">
        <v>11830.6</v>
      </c>
      <c r="EB9" s="51">
        <v>207.822</v>
      </c>
      <c r="EC9" s="51">
        <v>48.067599999999999</v>
      </c>
      <c r="ED9" s="51">
        <v>-28.5837</v>
      </c>
      <c r="EE9" s="51">
        <v>3.7734399999999999E-3</v>
      </c>
      <c r="EF9" s="51">
        <v>1260.8</v>
      </c>
      <c r="EG9" s="51">
        <v>48.3</v>
      </c>
      <c r="EH9" s="51">
        <v>0</v>
      </c>
      <c r="EI9" s="51">
        <v>9</v>
      </c>
    </row>
    <row r="10" spans="1:139" x14ac:dyDescent="0.3">
      <c r="A10" s="10">
        <v>45619.625</v>
      </c>
      <c r="B10" s="51">
        <v>102902</v>
      </c>
      <c r="C10" s="51">
        <v>24135.200000000001</v>
      </c>
      <c r="D10" s="51">
        <v>11.110799999999999</v>
      </c>
      <c r="E10" s="51">
        <v>11884.2</v>
      </c>
      <c r="F10" s="51">
        <v>206.636</v>
      </c>
      <c r="G10" s="51">
        <v>72.099999999999994</v>
      </c>
      <c r="H10" s="51">
        <v>0.9</v>
      </c>
      <c r="I10" s="51">
        <v>0.259994</v>
      </c>
      <c r="J10" s="51">
        <v>38.260899999999999</v>
      </c>
      <c r="K10" s="51">
        <v>-21.525300000000001</v>
      </c>
      <c r="L10" s="51">
        <v>1.0265200000000001E-4</v>
      </c>
      <c r="M10" s="51">
        <v>9313.58</v>
      </c>
      <c r="N10" s="51">
        <v>227.68299999999999</v>
      </c>
      <c r="O10" s="51">
        <v>27.7</v>
      </c>
      <c r="P10" s="51">
        <v>0</v>
      </c>
      <c r="Q10" s="51">
        <v>0.16298599999999999</v>
      </c>
      <c r="R10" s="51">
        <v>19.159099999999999</v>
      </c>
      <c r="S10" s="51">
        <v>-36.453299999999999</v>
      </c>
      <c r="T10" s="2">
        <v>-5.0551599999999999E-5</v>
      </c>
      <c r="U10" s="51">
        <v>7321.77</v>
      </c>
      <c r="V10" s="51">
        <v>245.94</v>
      </c>
      <c r="W10" s="51">
        <v>19.600000000000001</v>
      </c>
      <c r="X10" s="51">
        <v>0</v>
      </c>
      <c r="Y10" s="51">
        <v>0.418022</v>
      </c>
      <c r="Z10" s="51">
        <v>28.4452</v>
      </c>
      <c r="AA10" s="51">
        <v>-30.068300000000001</v>
      </c>
      <c r="AB10" s="51">
        <v>1.0836399999999999E-4</v>
      </c>
      <c r="AC10" s="51">
        <v>5668.23</v>
      </c>
      <c r="AD10" s="51">
        <v>259.88600000000002</v>
      </c>
      <c r="AE10" s="51">
        <v>16.3</v>
      </c>
      <c r="AF10" s="51">
        <v>0</v>
      </c>
      <c r="AG10" s="51">
        <v>0.63805100000000003</v>
      </c>
      <c r="AH10" s="51">
        <v>25.353100000000001</v>
      </c>
      <c r="AI10" s="51">
        <v>-31.7758</v>
      </c>
      <c r="AJ10" s="51">
        <v>1.03793E-4</v>
      </c>
      <c r="AK10" s="51">
        <v>4254.8599999999997</v>
      </c>
      <c r="AL10" s="51">
        <v>267.089</v>
      </c>
      <c r="AM10" s="51">
        <v>21.1</v>
      </c>
      <c r="AN10" s="51">
        <v>0</v>
      </c>
      <c r="AO10" s="51">
        <v>0.60125200000000001</v>
      </c>
      <c r="AP10" s="51">
        <v>18.779499999999999</v>
      </c>
      <c r="AQ10" s="51">
        <v>-34.3996</v>
      </c>
      <c r="AR10" s="51">
        <v>1.2604399999999999E-4</v>
      </c>
      <c r="AS10" s="51">
        <v>3066.31</v>
      </c>
      <c r="AT10" s="51">
        <v>260.78699999999998</v>
      </c>
      <c r="AU10" s="51">
        <v>7.5</v>
      </c>
      <c r="AV10" s="51">
        <v>0</v>
      </c>
      <c r="AW10" s="51">
        <v>1.08436</v>
      </c>
      <c r="AX10" s="51">
        <v>1.29477</v>
      </c>
      <c r="AY10" s="51">
        <v>-16.783799999999999</v>
      </c>
      <c r="AZ10" s="51">
        <v>1.3156100000000001E-4</v>
      </c>
      <c r="BA10" s="51">
        <v>1557.94</v>
      </c>
      <c r="BB10" s="51">
        <v>270.60700000000003</v>
      </c>
      <c r="BC10" s="51">
        <v>67</v>
      </c>
      <c r="BD10" s="51">
        <v>0</v>
      </c>
      <c r="BE10" s="51">
        <v>0.93807499999999999</v>
      </c>
      <c r="BF10" s="51">
        <v>3.6231800000000001</v>
      </c>
      <c r="BG10" s="51">
        <v>-13.435</v>
      </c>
      <c r="BH10" s="51">
        <v>1.1069999999999999E-4</v>
      </c>
      <c r="BI10" s="51">
        <v>879.10199999999998</v>
      </c>
      <c r="BJ10" s="51">
        <v>277.15100000000001</v>
      </c>
      <c r="BK10" s="51">
        <v>46.5</v>
      </c>
      <c r="BL10" s="51">
        <v>0</v>
      </c>
      <c r="BM10" s="51">
        <v>0.342082</v>
      </c>
      <c r="BN10" s="51">
        <v>3.5537299999999998</v>
      </c>
      <c r="BO10" s="51">
        <v>-13.6073</v>
      </c>
      <c r="BP10" s="2">
        <v>8.7522000000000007E-5</v>
      </c>
      <c r="BQ10" s="51">
        <v>661.596</v>
      </c>
      <c r="BR10" s="51">
        <v>279.27100000000002</v>
      </c>
      <c r="BS10" s="51">
        <v>41.7</v>
      </c>
      <c r="BT10" s="51">
        <v>0</v>
      </c>
      <c r="BU10" s="51">
        <v>0.110526</v>
      </c>
      <c r="BV10" s="51">
        <v>3.51952</v>
      </c>
      <c r="BW10" s="51">
        <v>-13.481</v>
      </c>
      <c r="BX10" s="2">
        <v>7.24564E-5</v>
      </c>
      <c r="BY10" s="51">
        <v>6</v>
      </c>
      <c r="BZ10" s="51">
        <v>448.13600000000002</v>
      </c>
      <c r="CA10" s="51">
        <v>281.36500000000001</v>
      </c>
      <c r="CB10" s="51">
        <v>37.9</v>
      </c>
      <c r="CC10" s="51">
        <v>0</v>
      </c>
      <c r="CD10" s="51">
        <v>-8.6544399999999994E-2</v>
      </c>
      <c r="CE10" s="51">
        <v>3.3974000000000002</v>
      </c>
      <c r="CF10" s="51">
        <v>-13.005100000000001</v>
      </c>
      <c r="CG10" s="2">
        <v>4.7082200000000001E-5</v>
      </c>
      <c r="CH10" s="51">
        <v>283.392</v>
      </c>
      <c r="CI10" s="51">
        <v>34.700000000000003</v>
      </c>
      <c r="CJ10" s="51">
        <v>0</v>
      </c>
      <c r="CK10" s="51">
        <v>-0.220468</v>
      </c>
      <c r="CL10" s="51">
        <v>3.1211700000000002</v>
      </c>
      <c r="CM10" s="51">
        <v>-11.860799999999999</v>
      </c>
      <c r="CN10" s="2">
        <v>1.27795E-5</v>
      </c>
      <c r="CO10" s="51">
        <v>238.51900000000001</v>
      </c>
      <c r="CP10" s="51">
        <v>55.5794</v>
      </c>
      <c r="CQ10" s="51">
        <v>283.8</v>
      </c>
      <c r="CR10" s="51">
        <v>0</v>
      </c>
      <c r="CS10" s="51">
        <v>183.804</v>
      </c>
      <c r="CT10" s="51">
        <v>284.77199999999999</v>
      </c>
      <c r="CU10" s="51">
        <v>269.77</v>
      </c>
      <c r="CV10" s="51">
        <v>34.700000000000003</v>
      </c>
      <c r="CW10" s="51">
        <v>2.0891700000000002</v>
      </c>
      <c r="CX10" s="51">
        <v>-7.8408199999999999</v>
      </c>
      <c r="CY10" s="51">
        <v>-50</v>
      </c>
      <c r="CZ10" s="51">
        <v>0</v>
      </c>
      <c r="DA10" s="51">
        <v>0</v>
      </c>
      <c r="DB10" s="51">
        <v>0</v>
      </c>
      <c r="DC10" s="51">
        <v>0</v>
      </c>
      <c r="DD10" s="51">
        <v>0</v>
      </c>
      <c r="DE10" s="51">
        <v>1.875</v>
      </c>
      <c r="DF10" s="51">
        <v>0</v>
      </c>
      <c r="DG10" s="51">
        <v>0.5625</v>
      </c>
      <c r="DH10" s="51">
        <v>0</v>
      </c>
      <c r="DI10" s="51">
        <v>0</v>
      </c>
      <c r="DJ10" s="51">
        <v>0</v>
      </c>
      <c r="DK10" s="51">
        <v>0</v>
      </c>
      <c r="DL10" s="51">
        <v>0</v>
      </c>
      <c r="DM10" s="51">
        <v>0</v>
      </c>
      <c r="DN10" s="51">
        <v>0</v>
      </c>
      <c r="DO10" s="51">
        <v>0</v>
      </c>
      <c r="DP10" s="51">
        <v>10800</v>
      </c>
      <c r="DQ10" s="51">
        <v>21.7776</v>
      </c>
      <c r="DR10" s="51">
        <v>0</v>
      </c>
      <c r="DS10" s="51">
        <v>-6.2133800000000003E-2</v>
      </c>
      <c r="DT10" s="51">
        <v>4.0999999999999996</v>
      </c>
      <c r="DU10" s="51">
        <v>5</v>
      </c>
      <c r="DV10" s="51">
        <v>0</v>
      </c>
      <c r="DW10" s="51">
        <v>0</v>
      </c>
      <c r="DX10" s="51">
        <v>1.6</v>
      </c>
      <c r="DY10" s="51">
        <v>0.4</v>
      </c>
      <c r="DZ10" s="51">
        <v>7.1327800000000003</v>
      </c>
      <c r="EA10" s="51">
        <v>12133</v>
      </c>
      <c r="EB10" s="51">
        <v>205.38800000000001</v>
      </c>
      <c r="EC10" s="51">
        <v>39.382300000000001</v>
      </c>
      <c r="ED10" s="51">
        <v>-24.889700000000001</v>
      </c>
      <c r="EE10" s="51">
        <v>4.2679800000000002E-3</v>
      </c>
      <c r="EF10" s="51">
        <v>1292.8</v>
      </c>
      <c r="EG10" s="51">
        <v>58.2</v>
      </c>
      <c r="EH10" s="51">
        <v>0</v>
      </c>
      <c r="EI10" s="51">
        <v>10</v>
      </c>
    </row>
    <row r="11" spans="1:139" x14ac:dyDescent="0.3">
      <c r="A11" s="10">
        <v>45619.75</v>
      </c>
      <c r="B11" s="51">
        <v>103131</v>
      </c>
      <c r="C11" s="51">
        <v>24135.1</v>
      </c>
      <c r="D11" s="51">
        <v>10.8316</v>
      </c>
      <c r="E11" s="51">
        <v>11937.6</v>
      </c>
      <c r="F11" s="51">
        <v>206.32300000000001</v>
      </c>
      <c r="G11" s="51">
        <v>68.3</v>
      </c>
      <c r="H11" s="51">
        <v>1.4</v>
      </c>
      <c r="I11" s="51">
        <v>0.18512500000000001</v>
      </c>
      <c r="J11" s="51">
        <v>28.7212</v>
      </c>
      <c r="K11" s="51">
        <v>-16.5627</v>
      </c>
      <c r="L11" s="51">
        <v>1.3835900000000001E-4</v>
      </c>
      <c r="M11" s="51">
        <v>9361.73</v>
      </c>
      <c r="N11" s="51">
        <v>228.43199999999999</v>
      </c>
      <c r="O11" s="51">
        <v>8.4</v>
      </c>
      <c r="P11" s="51">
        <v>0</v>
      </c>
      <c r="Q11" s="51">
        <v>1.08938</v>
      </c>
      <c r="R11" s="51">
        <v>15.5158</v>
      </c>
      <c r="S11" s="51">
        <v>-31.147500000000001</v>
      </c>
      <c r="T11" s="2">
        <v>4.5359099999999997E-5</v>
      </c>
      <c r="U11" s="51">
        <v>7364.36</v>
      </c>
      <c r="V11" s="51">
        <v>246.197</v>
      </c>
      <c r="W11" s="51">
        <v>19.100000000000001</v>
      </c>
      <c r="X11" s="51">
        <v>0</v>
      </c>
      <c r="Y11" s="51">
        <v>0.59995699999999996</v>
      </c>
      <c r="Z11" s="51">
        <v>21.7714</v>
      </c>
      <c r="AA11" s="51">
        <v>-24.745200000000001</v>
      </c>
      <c r="AB11" s="2">
        <v>-2.93228E-5</v>
      </c>
      <c r="AC11" s="51">
        <v>5712.99</v>
      </c>
      <c r="AD11" s="51">
        <v>259.44400000000002</v>
      </c>
      <c r="AE11" s="51">
        <v>25.3</v>
      </c>
      <c r="AF11" s="51">
        <v>0</v>
      </c>
      <c r="AG11" s="51">
        <v>0.35988500000000001</v>
      </c>
      <c r="AH11" s="51">
        <v>21.321000000000002</v>
      </c>
      <c r="AI11" s="51">
        <v>-24.4176</v>
      </c>
      <c r="AJ11" s="2">
        <v>3.5816999999999999E-5</v>
      </c>
      <c r="AK11" s="51">
        <v>4300.8100000000004</v>
      </c>
      <c r="AL11" s="51">
        <v>268.67399999999998</v>
      </c>
      <c r="AM11" s="51">
        <v>23.5</v>
      </c>
      <c r="AN11" s="51">
        <v>0</v>
      </c>
      <c r="AO11" s="51">
        <v>0.25218800000000002</v>
      </c>
      <c r="AP11" s="51">
        <v>16.435300000000002</v>
      </c>
      <c r="AQ11" s="51">
        <v>-27.883400000000002</v>
      </c>
      <c r="AR11" s="2">
        <v>5.49777E-5</v>
      </c>
      <c r="AS11" s="51">
        <v>3092.54</v>
      </c>
      <c r="AT11" s="51">
        <v>265.63900000000001</v>
      </c>
      <c r="AU11" s="51">
        <v>5.6</v>
      </c>
      <c r="AV11" s="51">
        <v>0</v>
      </c>
      <c r="AW11" s="51">
        <v>0.79772699999999996</v>
      </c>
      <c r="AX11" s="51">
        <v>1.75759</v>
      </c>
      <c r="AY11" s="51">
        <v>-22.076799999999999</v>
      </c>
      <c r="AZ11" s="51">
        <v>1.0582900000000001E-4</v>
      </c>
      <c r="BA11" s="51">
        <v>1576.92</v>
      </c>
      <c r="BB11" s="51">
        <v>270.738</v>
      </c>
      <c r="BC11" s="51">
        <v>72.5</v>
      </c>
      <c r="BD11" s="51">
        <v>0.9</v>
      </c>
      <c r="BE11" s="51">
        <v>0.48520400000000002</v>
      </c>
      <c r="BF11" s="51">
        <v>1.07725</v>
      </c>
      <c r="BG11" s="51">
        <v>-12.4559</v>
      </c>
      <c r="BH11" s="2">
        <v>9.7444599999999999E-5</v>
      </c>
      <c r="BI11" s="51">
        <v>897.67100000000005</v>
      </c>
      <c r="BJ11" s="51">
        <v>277.25900000000001</v>
      </c>
      <c r="BK11" s="51">
        <v>50.5</v>
      </c>
      <c r="BL11" s="51">
        <v>0</v>
      </c>
      <c r="BM11" s="51">
        <v>3.1697299999999998E-2</v>
      </c>
      <c r="BN11" s="51">
        <v>0.40333999999999998</v>
      </c>
      <c r="BO11" s="51">
        <v>-12.3736</v>
      </c>
      <c r="BP11" s="2">
        <v>7.8295300000000002E-5</v>
      </c>
      <c r="BQ11" s="51">
        <v>680.04600000000005</v>
      </c>
      <c r="BR11" s="51">
        <v>279.363</v>
      </c>
      <c r="BS11" s="51">
        <v>45</v>
      </c>
      <c r="BT11" s="51">
        <v>0</v>
      </c>
      <c r="BU11" s="51">
        <v>-0.138492</v>
      </c>
      <c r="BV11" s="51">
        <v>0.107637</v>
      </c>
      <c r="BW11" s="51">
        <v>-12.3081</v>
      </c>
      <c r="BX11" s="2">
        <v>6.9218499999999995E-5</v>
      </c>
      <c r="BY11" s="51">
        <v>6</v>
      </c>
      <c r="BZ11" s="51">
        <v>466.49900000000002</v>
      </c>
      <c r="CA11" s="51">
        <v>281.41800000000001</v>
      </c>
      <c r="CB11" s="51">
        <v>40.5</v>
      </c>
      <c r="CC11" s="51">
        <v>0</v>
      </c>
      <c r="CD11" s="51">
        <v>-0.30102499999999999</v>
      </c>
      <c r="CE11" s="51">
        <v>-0.17393600000000001</v>
      </c>
      <c r="CF11" s="51">
        <v>-12.084099999999999</v>
      </c>
      <c r="CG11" s="2">
        <v>5.3652100000000001E-5</v>
      </c>
      <c r="CH11" s="51">
        <v>283.31</v>
      </c>
      <c r="CI11" s="51">
        <v>37.5</v>
      </c>
      <c r="CJ11" s="51">
        <v>0</v>
      </c>
      <c r="CK11" s="51">
        <v>-0.38891500000000001</v>
      </c>
      <c r="CL11" s="51">
        <v>-0.36920900000000001</v>
      </c>
      <c r="CM11" s="51">
        <v>-11.001099999999999</v>
      </c>
      <c r="CN11" s="2">
        <v>6.7285199999999997E-6</v>
      </c>
      <c r="CO11" s="51">
        <v>256.86799999999999</v>
      </c>
      <c r="CP11" s="51">
        <v>55.5794</v>
      </c>
      <c r="CQ11" s="51">
        <v>282.16500000000002</v>
      </c>
      <c r="CR11" s="51">
        <v>0</v>
      </c>
      <c r="CS11" s="51">
        <v>112.896</v>
      </c>
      <c r="CT11" s="51">
        <v>283.94900000000001</v>
      </c>
      <c r="CU11" s="51">
        <v>270.63499999999999</v>
      </c>
      <c r="CV11" s="51">
        <v>39.1</v>
      </c>
      <c r="CW11" s="51">
        <v>-0.21803</v>
      </c>
      <c r="CX11" s="51">
        <v>-6.2651000000000003</v>
      </c>
      <c r="CY11" s="51">
        <v>-50</v>
      </c>
      <c r="CZ11" s="51">
        <v>0</v>
      </c>
      <c r="DA11" s="51">
        <v>0</v>
      </c>
      <c r="DB11" s="51">
        <v>0</v>
      </c>
      <c r="DC11" s="51">
        <v>0</v>
      </c>
      <c r="DD11" s="51">
        <v>0</v>
      </c>
      <c r="DE11" s="51">
        <v>1.875</v>
      </c>
      <c r="DF11" s="51">
        <v>0</v>
      </c>
      <c r="DG11" s="51">
        <v>0.5625</v>
      </c>
      <c r="DH11" s="51">
        <v>0</v>
      </c>
      <c r="DI11" s="51">
        <v>0</v>
      </c>
      <c r="DJ11" s="51">
        <v>0</v>
      </c>
      <c r="DK11" s="51">
        <v>0</v>
      </c>
      <c r="DL11" s="51">
        <v>0</v>
      </c>
      <c r="DM11" s="51">
        <v>0</v>
      </c>
      <c r="DN11" s="51">
        <v>0</v>
      </c>
      <c r="DO11" s="51">
        <v>0</v>
      </c>
      <c r="DP11" s="51">
        <v>12000</v>
      </c>
      <c r="DQ11" s="51">
        <v>21.567299999999999</v>
      </c>
      <c r="DR11" s="51">
        <v>0</v>
      </c>
      <c r="DS11" s="51">
        <v>-0.45483400000000002</v>
      </c>
      <c r="DT11" s="51">
        <v>3.7</v>
      </c>
      <c r="DU11" s="51">
        <v>4.5999999999999996</v>
      </c>
      <c r="DV11" s="51">
        <v>0</v>
      </c>
      <c r="DW11" s="51">
        <v>0</v>
      </c>
      <c r="DX11" s="51">
        <v>4.7</v>
      </c>
      <c r="DY11" s="51">
        <v>2.7</v>
      </c>
      <c r="DZ11" s="51">
        <v>9.6823700000000006</v>
      </c>
      <c r="EA11" s="51">
        <v>12456</v>
      </c>
      <c r="EB11" s="51">
        <v>203.238</v>
      </c>
      <c r="EC11" s="51">
        <v>27.376100000000001</v>
      </c>
      <c r="ED11" s="51">
        <v>-23.494399999999999</v>
      </c>
      <c r="EE11" s="51">
        <v>5.65943E-3</v>
      </c>
      <c r="EF11" s="51">
        <v>1325.44</v>
      </c>
      <c r="EG11" s="51">
        <v>63.6</v>
      </c>
      <c r="EH11" s="51">
        <v>0</v>
      </c>
      <c r="EI11" s="51">
        <v>11</v>
      </c>
    </row>
    <row r="12" spans="1:139" x14ac:dyDescent="0.3">
      <c r="A12" s="10">
        <v>45619.875</v>
      </c>
      <c r="B12" s="51">
        <v>103305</v>
      </c>
      <c r="C12" s="51">
        <v>24135.1</v>
      </c>
      <c r="D12" s="51">
        <v>7.4015500000000003</v>
      </c>
      <c r="E12" s="51">
        <v>11973.4</v>
      </c>
      <c r="F12" s="51">
        <v>207.2</v>
      </c>
      <c r="G12" s="51">
        <v>52.8</v>
      </c>
      <c r="H12" s="51">
        <v>0</v>
      </c>
      <c r="I12" s="51">
        <v>3.7722699999999998E-2</v>
      </c>
      <c r="J12" s="51">
        <v>12.2235</v>
      </c>
      <c r="K12" s="51">
        <v>-25.515000000000001</v>
      </c>
      <c r="L12" s="2">
        <v>6.56702E-5</v>
      </c>
      <c r="M12" s="51">
        <v>9394.5</v>
      </c>
      <c r="N12" s="51">
        <v>228.80799999999999</v>
      </c>
      <c r="O12" s="51">
        <v>16.8</v>
      </c>
      <c r="P12" s="51">
        <v>0</v>
      </c>
      <c r="Q12" s="51">
        <v>-3.3550799999999999E-2</v>
      </c>
      <c r="R12" s="51">
        <v>11.4002</v>
      </c>
      <c r="S12" s="51">
        <v>-21.744399999999999</v>
      </c>
      <c r="T12" s="2">
        <v>1.1704300000000001E-5</v>
      </c>
      <c r="U12" s="51">
        <v>7393.59</v>
      </c>
      <c r="V12" s="51">
        <v>246.63499999999999</v>
      </c>
      <c r="W12" s="51">
        <v>18.8</v>
      </c>
      <c r="X12" s="51">
        <v>0</v>
      </c>
      <c r="Y12" s="51">
        <v>-0.47318900000000003</v>
      </c>
      <c r="Z12" s="51">
        <v>20.063500000000001</v>
      </c>
      <c r="AA12" s="51">
        <v>-18.793800000000001</v>
      </c>
      <c r="AB12" s="2">
        <v>9.0284600000000006E-5</v>
      </c>
      <c r="AC12" s="51">
        <v>5739.06</v>
      </c>
      <c r="AD12" s="51">
        <v>259.08300000000003</v>
      </c>
      <c r="AE12" s="51">
        <v>34.9</v>
      </c>
      <c r="AF12" s="51">
        <v>0</v>
      </c>
      <c r="AG12" s="51">
        <v>-5.0662100000000002E-2</v>
      </c>
      <c r="AH12" s="51">
        <v>19.0989</v>
      </c>
      <c r="AI12" s="51">
        <v>-20.018000000000001</v>
      </c>
      <c r="AJ12" s="2">
        <v>2.6525100000000001E-5</v>
      </c>
      <c r="AK12" s="51">
        <v>4332.32</v>
      </c>
      <c r="AL12" s="51">
        <v>267.15100000000001</v>
      </c>
      <c r="AM12" s="51">
        <v>35.799999999999997</v>
      </c>
      <c r="AN12" s="51">
        <v>0</v>
      </c>
      <c r="AO12" s="51">
        <v>-0.26092599999999999</v>
      </c>
      <c r="AP12" s="51">
        <v>14.086</v>
      </c>
      <c r="AQ12" s="51">
        <v>-20.085899999999999</v>
      </c>
      <c r="AR12" s="2">
        <v>4.7244299999999998E-5</v>
      </c>
      <c r="AS12" s="51">
        <v>3119.86</v>
      </c>
      <c r="AT12" s="51">
        <v>268.91399999999999</v>
      </c>
      <c r="AU12" s="51">
        <v>18.3</v>
      </c>
      <c r="AV12" s="51">
        <v>0</v>
      </c>
      <c r="AW12" s="51">
        <v>0.51855499999999999</v>
      </c>
      <c r="AX12" s="51">
        <v>3.1242399999999999</v>
      </c>
      <c r="AY12" s="51">
        <v>-20.034400000000002</v>
      </c>
      <c r="AZ12" s="2">
        <v>6.6554699999999995E-5</v>
      </c>
      <c r="BA12" s="51">
        <v>1589.99</v>
      </c>
      <c r="BB12" s="51">
        <v>271.952</v>
      </c>
      <c r="BC12" s="51">
        <v>16.600000000000001</v>
      </c>
      <c r="BD12" s="51">
        <v>0</v>
      </c>
      <c r="BE12" s="51">
        <v>0.79111699999999996</v>
      </c>
      <c r="BF12" s="51">
        <v>-7.7880900000000001E-3</v>
      </c>
      <c r="BG12" s="51">
        <v>-10.334199999999999</v>
      </c>
      <c r="BH12" s="2">
        <v>6.5557900000000005E-5</v>
      </c>
      <c r="BI12" s="51">
        <v>910.70699999999999</v>
      </c>
      <c r="BJ12" s="51">
        <v>277.11</v>
      </c>
      <c r="BK12" s="51">
        <v>43.7</v>
      </c>
      <c r="BL12" s="51">
        <v>0</v>
      </c>
      <c r="BM12" s="51">
        <v>0.438666</v>
      </c>
      <c r="BN12" s="51">
        <v>-0.12134300000000001</v>
      </c>
      <c r="BO12" s="51">
        <v>-9.1439199999999996</v>
      </c>
      <c r="BP12" s="2">
        <v>7.1934599999999994E-5</v>
      </c>
      <c r="BQ12" s="51">
        <v>693.26700000000005</v>
      </c>
      <c r="BR12" s="51">
        <v>279.19600000000003</v>
      </c>
      <c r="BS12" s="51">
        <v>39.5</v>
      </c>
      <c r="BT12" s="51">
        <v>0</v>
      </c>
      <c r="BU12" s="51">
        <v>0.26752500000000001</v>
      </c>
      <c r="BV12" s="51">
        <v>-9.3134800000000004E-2</v>
      </c>
      <c r="BW12" s="51">
        <v>-9.0929699999999993</v>
      </c>
      <c r="BX12" s="2">
        <v>6.8842000000000003E-5</v>
      </c>
      <c r="BY12" s="51">
        <v>6</v>
      </c>
      <c r="BZ12" s="51">
        <v>479.88600000000002</v>
      </c>
      <c r="CA12" s="51">
        <v>281.24200000000002</v>
      </c>
      <c r="CB12" s="51">
        <v>35.799999999999997</v>
      </c>
      <c r="CC12" s="51">
        <v>0</v>
      </c>
      <c r="CD12" s="51">
        <v>7.1009799999999998E-2</v>
      </c>
      <c r="CE12" s="51">
        <v>-3.9680199999999999E-2</v>
      </c>
      <c r="CF12" s="51">
        <v>-9.0035600000000002</v>
      </c>
      <c r="CG12" s="2">
        <v>6.5717599999999996E-5</v>
      </c>
      <c r="CH12" s="51">
        <v>283.226</v>
      </c>
      <c r="CI12" s="51">
        <v>32.9</v>
      </c>
      <c r="CJ12" s="51">
        <v>0</v>
      </c>
      <c r="CK12" s="51">
        <v>-0.14457300000000001</v>
      </c>
      <c r="CL12" s="51">
        <v>7.80835E-2</v>
      </c>
      <c r="CM12" s="51">
        <v>-8.71739</v>
      </c>
      <c r="CN12" s="2">
        <v>5.5464000000000003E-5</v>
      </c>
      <c r="CO12" s="51">
        <v>270.43299999999999</v>
      </c>
      <c r="CP12" s="51">
        <v>55.5794</v>
      </c>
      <c r="CQ12" s="51">
        <v>280.48899999999998</v>
      </c>
      <c r="CR12" s="51">
        <v>0</v>
      </c>
      <c r="CS12" s="51">
        <v>63.24</v>
      </c>
      <c r="CT12" s="51">
        <v>282.67500000000001</v>
      </c>
      <c r="CU12" s="51">
        <v>269.45</v>
      </c>
      <c r="CV12" s="51">
        <v>39.1</v>
      </c>
      <c r="CW12" s="51">
        <v>0.71924100000000002</v>
      </c>
      <c r="CX12" s="51">
        <v>-3.98794</v>
      </c>
      <c r="CY12" s="51">
        <v>-50</v>
      </c>
      <c r="CZ12" s="51">
        <v>0</v>
      </c>
      <c r="DA12" s="51">
        <v>0</v>
      </c>
      <c r="DB12" s="51">
        <v>0</v>
      </c>
      <c r="DC12" s="51">
        <v>0</v>
      </c>
      <c r="DD12" s="51">
        <v>0</v>
      </c>
      <c r="DE12" s="51">
        <v>1.875</v>
      </c>
      <c r="DF12" s="51">
        <v>0</v>
      </c>
      <c r="DG12" s="51">
        <v>0.5625</v>
      </c>
      <c r="DH12" s="51">
        <v>0</v>
      </c>
      <c r="DI12" s="51">
        <v>0</v>
      </c>
      <c r="DJ12" s="51">
        <v>0</v>
      </c>
      <c r="DK12" s="51">
        <v>0</v>
      </c>
      <c r="DL12" s="51">
        <v>0</v>
      </c>
      <c r="DM12" s="51">
        <v>0</v>
      </c>
      <c r="DN12" s="51">
        <v>0</v>
      </c>
      <c r="DO12" s="51">
        <v>0</v>
      </c>
      <c r="DP12" s="51">
        <v>0</v>
      </c>
      <c r="DQ12" s="51">
        <v>22.580100000000002</v>
      </c>
      <c r="DR12" s="51">
        <v>0</v>
      </c>
      <c r="DS12" s="51">
        <v>0.18823200000000001</v>
      </c>
      <c r="DT12" s="51">
        <v>0</v>
      </c>
      <c r="DU12" s="51">
        <v>1.6</v>
      </c>
      <c r="DV12" s="51">
        <v>0</v>
      </c>
      <c r="DW12" s="51">
        <v>0</v>
      </c>
      <c r="DX12" s="51">
        <v>0</v>
      </c>
      <c r="DY12" s="51">
        <v>1.6</v>
      </c>
      <c r="DZ12" s="51">
        <v>-18.5671</v>
      </c>
      <c r="EA12" s="51">
        <v>12793.1</v>
      </c>
      <c r="EB12" s="51">
        <v>203.38200000000001</v>
      </c>
      <c r="EC12" s="51">
        <v>17.2637</v>
      </c>
      <c r="ED12" s="51">
        <v>-19.898399999999999</v>
      </c>
      <c r="EE12" s="51">
        <v>9.5733699999999994E-3</v>
      </c>
      <c r="EF12" s="51">
        <v>1346.24</v>
      </c>
      <c r="EG12" s="51">
        <v>46.1</v>
      </c>
      <c r="EH12" s="51">
        <v>0</v>
      </c>
      <c r="EI12" s="51">
        <v>12</v>
      </c>
    </row>
    <row r="13" spans="1:139" x14ac:dyDescent="0.3">
      <c r="A13" s="10">
        <v>45620</v>
      </c>
      <c r="B13" s="51">
        <v>103359</v>
      </c>
      <c r="C13" s="51">
        <v>24135.3</v>
      </c>
      <c r="D13" s="51">
        <v>5.4201899999999998</v>
      </c>
      <c r="E13" s="51">
        <v>11991.7</v>
      </c>
      <c r="F13" s="51">
        <v>206.56100000000001</v>
      </c>
      <c r="G13" s="51">
        <v>65.7</v>
      </c>
      <c r="H13" s="51">
        <v>0</v>
      </c>
      <c r="I13" s="51">
        <v>2.01426E-2</v>
      </c>
      <c r="J13" s="51">
        <v>10.689399999999999</v>
      </c>
      <c r="K13" s="51">
        <v>-23.272400000000001</v>
      </c>
      <c r="L13" s="2">
        <v>5.25886E-5</v>
      </c>
      <c r="M13" s="51">
        <v>9409.91</v>
      </c>
      <c r="N13" s="51">
        <v>229.08500000000001</v>
      </c>
      <c r="O13" s="51">
        <v>43.1</v>
      </c>
      <c r="P13" s="51">
        <v>0</v>
      </c>
      <c r="Q13" s="51">
        <v>-5.8859399999999999E-2</v>
      </c>
      <c r="R13" s="51">
        <v>14.2684</v>
      </c>
      <c r="S13" s="51">
        <v>-18.528099999999998</v>
      </c>
      <c r="T13" s="2">
        <v>3.53394E-6</v>
      </c>
      <c r="U13" s="51">
        <v>7406.66</v>
      </c>
      <c r="V13" s="51">
        <v>246.93899999999999</v>
      </c>
      <c r="W13" s="51">
        <v>15.8</v>
      </c>
      <c r="X13" s="51">
        <v>0</v>
      </c>
      <c r="Y13" s="51">
        <v>7.0212899999999995E-2</v>
      </c>
      <c r="Z13" s="51">
        <v>19.282499999999999</v>
      </c>
      <c r="AA13" s="51">
        <v>-14.86</v>
      </c>
      <c r="AB13" s="2">
        <v>3.6140299999999997E-5</v>
      </c>
      <c r="AC13" s="51">
        <v>5753.16</v>
      </c>
      <c r="AD13" s="51">
        <v>259.03800000000001</v>
      </c>
      <c r="AE13" s="51">
        <v>34.6</v>
      </c>
      <c r="AF13" s="51">
        <v>0</v>
      </c>
      <c r="AG13" s="51">
        <v>-6.2658199999999997E-2</v>
      </c>
      <c r="AH13" s="51">
        <v>16.154399999999999</v>
      </c>
      <c r="AI13" s="51">
        <v>-16.6813</v>
      </c>
      <c r="AJ13" s="2">
        <v>7.2722499999999994E-5</v>
      </c>
      <c r="AK13" s="51">
        <v>4350.96</v>
      </c>
      <c r="AL13" s="51">
        <v>265.733</v>
      </c>
      <c r="AM13" s="51">
        <v>45.2</v>
      </c>
      <c r="AN13" s="51">
        <v>0</v>
      </c>
      <c r="AO13" s="51">
        <v>0.112205</v>
      </c>
      <c r="AP13" s="51">
        <v>11.895300000000001</v>
      </c>
      <c r="AQ13" s="51">
        <v>-16.841000000000001</v>
      </c>
      <c r="AR13" s="2">
        <v>3.8649899999999997E-5</v>
      </c>
      <c r="AS13" s="51">
        <v>3138.5</v>
      </c>
      <c r="AT13" s="51">
        <v>270.69600000000003</v>
      </c>
      <c r="AU13" s="51">
        <v>20.3</v>
      </c>
      <c r="AV13" s="51">
        <v>0</v>
      </c>
      <c r="AW13" s="51">
        <v>9.6562499999999996E-2</v>
      </c>
      <c r="AX13" s="51">
        <v>6.7599099999999996</v>
      </c>
      <c r="AY13" s="51">
        <v>-14.9795</v>
      </c>
      <c r="AZ13" s="2">
        <v>8.2786499999999998E-5</v>
      </c>
      <c r="BA13" s="51">
        <v>1595.14</v>
      </c>
      <c r="BB13" s="51">
        <v>272.64299999999997</v>
      </c>
      <c r="BC13" s="51">
        <v>10.1</v>
      </c>
      <c r="BD13" s="51">
        <v>0</v>
      </c>
      <c r="BE13" s="51">
        <v>0.79872100000000001</v>
      </c>
      <c r="BF13" s="51">
        <v>-0.48316399999999998</v>
      </c>
      <c r="BG13" s="51">
        <v>-9.4464799999999993</v>
      </c>
      <c r="BH13" s="2">
        <v>5.0661000000000002E-5</v>
      </c>
      <c r="BI13" s="51">
        <v>915.23699999999997</v>
      </c>
      <c r="BJ13" s="51">
        <v>277.29500000000002</v>
      </c>
      <c r="BK13" s="51">
        <v>40.6</v>
      </c>
      <c r="BL13" s="51">
        <v>0</v>
      </c>
      <c r="BM13" s="51">
        <v>0.24581600000000001</v>
      </c>
      <c r="BN13" s="51">
        <v>-6.4860799999999996E-2</v>
      </c>
      <c r="BO13" s="51">
        <v>-8.5452899999999996</v>
      </c>
      <c r="BP13" s="2">
        <v>4.9385499999999997E-5</v>
      </c>
      <c r="BQ13" s="51">
        <v>697.68200000000002</v>
      </c>
      <c r="BR13" s="51">
        <v>279.38200000000001</v>
      </c>
      <c r="BS13" s="51">
        <v>36.5</v>
      </c>
      <c r="BT13" s="51">
        <v>0</v>
      </c>
      <c r="BU13" s="51">
        <v>6.5594200000000005E-2</v>
      </c>
      <c r="BV13" s="51">
        <v>8.2917500000000005E-2</v>
      </c>
      <c r="BW13" s="51">
        <v>-8.5080600000000004</v>
      </c>
      <c r="BX13" s="2">
        <v>5.25886E-5</v>
      </c>
      <c r="BY13" s="51">
        <v>5</v>
      </c>
      <c r="BZ13" s="51">
        <v>484.178</v>
      </c>
      <c r="CA13" s="51">
        <v>281.44200000000001</v>
      </c>
      <c r="CB13" s="51">
        <v>33</v>
      </c>
      <c r="CC13" s="51">
        <v>0</v>
      </c>
      <c r="CD13" s="51">
        <v>-0.103813</v>
      </c>
      <c r="CE13" s="51">
        <v>0.24193799999999999</v>
      </c>
      <c r="CF13" s="51">
        <v>-8.4663500000000003</v>
      </c>
      <c r="CG13" s="2">
        <v>5.65012E-5</v>
      </c>
      <c r="CH13" s="51">
        <v>283.39100000000002</v>
      </c>
      <c r="CI13" s="51">
        <v>30.5</v>
      </c>
      <c r="CJ13" s="51">
        <v>0</v>
      </c>
      <c r="CK13" s="51">
        <v>-0.23527300000000001</v>
      </c>
      <c r="CL13" s="51">
        <v>0.55889900000000003</v>
      </c>
      <c r="CM13" s="51">
        <v>-8.1163500000000006</v>
      </c>
      <c r="CN13" s="2">
        <v>5.79008E-5</v>
      </c>
      <c r="CO13" s="51">
        <v>274.57299999999998</v>
      </c>
      <c r="CP13" s="51">
        <v>55.5794</v>
      </c>
      <c r="CQ13" s="51">
        <v>279.57600000000002</v>
      </c>
      <c r="CR13" s="51">
        <v>0</v>
      </c>
      <c r="CS13" s="51">
        <v>50.306899999999999</v>
      </c>
      <c r="CT13" s="51">
        <v>282.08499999999998</v>
      </c>
      <c r="CU13" s="51">
        <v>268.79599999999999</v>
      </c>
      <c r="CV13" s="51">
        <v>38.700000000000003</v>
      </c>
      <c r="CW13" s="51">
        <v>1.2542199999999999</v>
      </c>
      <c r="CX13" s="51">
        <v>-3.4574699999999998</v>
      </c>
      <c r="CY13" s="51">
        <v>-50</v>
      </c>
      <c r="CZ13" s="51">
        <v>0</v>
      </c>
      <c r="DA13" s="51">
        <v>0</v>
      </c>
      <c r="DB13" s="51">
        <v>0</v>
      </c>
      <c r="DC13" s="51">
        <v>0</v>
      </c>
      <c r="DD13" s="51">
        <v>0</v>
      </c>
      <c r="DE13" s="51">
        <v>1.875</v>
      </c>
      <c r="DF13" s="51">
        <v>0</v>
      </c>
      <c r="DG13" s="51">
        <v>0.5625</v>
      </c>
      <c r="DH13" s="51">
        <v>0</v>
      </c>
      <c r="DI13" s="51">
        <v>0</v>
      </c>
      <c r="DJ13" s="51">
        <v>0</v>
      </c>
      <c r="DK13" s="51">
        <v>0</v>
      </c>
      <c r="DL13" s="51">
        <v>0</v>
      </c>
      <c r="DM13" s="51">
        <v>0</v>
      </c>
      <c r="DN13" s="51">
        <v>0</v>
      </c>
      <c r="DO13" s="51">
        <v>0</v>
      </c>
      <c r="DP13" s="51">
        <v>0</v>
      </c>
      <c r="DQ13" s="51">
        <v>23.133299999999998</v>
      </c>
      <c r="DR13" s="51">
        <v>0</v>
      </c>
      <c r="DS13" s="51">
        <v>0.227661</v>
      </c>
      <c r="DT13" s="51">
        <v>0</v>
      </c>
      <c r="DU13" s="51">
        <v>0.8</v>
      </c>
      <c r="DV13" s="51">
        <v>0</v>
      </c>
      <c r="DW13" s="51">
        <v>0</v>
      </c>
      <c r="DX13" s="51">
        <v>0</v>
      </c>
      <c r="DY13" s="51">
        <v>0.8</v>
      </c>
      <c r="DZ13" s="51">
        <v>20.822500000000002</v>
      </c>
      <c r="EA13" s="51">
        <v>12608.1</v>
      </c>
      <c r="EB13" s="51">
        <v>203.93</v>
      </c>
      <c r="EC13" s="51">
        <v>13.956799999999999</v>
      </c>
      <c r="ED13" s="51">
        <v>-21.073399999999999</v>
      </c>
      <c r="EE13" s="51">
        <v>-1.4263500000000001E-3</v>
      </c>
      <c r="EF13" s="51">
        <v>1411.04</v>
      </c>
      <c r="EG13" s="51">
        <v>35.200000000000003</v>
      </c>
      <c r="EH13" s="51">
        <v>0</v>
      </c>
      <c r="EI13" s="51">
        <v>13</v>
      </c>
    </row>
    <row r="14" spans="1:139" x14ac:dyDescent="0.3">
      <c r="A14" s="10">
        <v>45620.125</v>
      </c>
      <c r="B14" s="51">
        <v>103356</v>
      </c>
      <c r="C14" s="51">
        <v>24135</v>
      </c>
      <c r="D14" s="51">
        <v>3.4044599999999998</v>
      </c>
      <c r="E14" s="51">
        <v>12011</v>
      </c>
      <c r="F14" s="51">
        <v>208.00800000000001</v>
      </c>
      <c r="G14" s="51">
        <v>60.3</v>
      </c>
      <c r="H14" s="51">
        <v>0</v>
      </c>
      <c r="I14" s="51">
        <v>3.4235399999999999E-2</v>
      </c>
      <c r="J14" s="51">
        <v>11.9892</v>
      </c>
      <c r="K14" s="51">
        <v>-23.221</v>
      </c>
      <c r="L14" s="2">
        <v>4.7814700000000001E-5</v>
      </c>
      <c r="M14" s="51">
        <v>9421.1</v>
      </c>
      <c r="N14" s="51">
        <v>229.55600000000001</v>
      </c>
      <c r="O14" s="51">
        <v>37.4</v>
      </c>
      <c r="P14" s="51">
        <v>0</v>
      </c>
      <c r="Q14" s="51">
        <v>-2.19531E-2</v>
      </c>
      <c r="R14" s="51">
        <v>15.808400000000001</v>
      </c>
      <c r="S14" s="51">
        <v>-17.369900000000001</v>
      </c>
      <c r="T14" s="2">
        <v>2.7078499999999998E-5</v>
      </c>
      <c r="U14" s="51">
        <v>7413.54</v>
      </c>
      <c r="V14" s="51">
        <v>247.084</v>
      </c>
      <c r="W14" s="51">
        <v>7.8</v>
      </c>
      <c r="X14" s="51">
        <v>0</v>
      </c>
      <c r="Y14" s="51">
        <v>5.69531E-2</v>
      </c>
      <c r="Z14" s="51">
        <v>19.224499999999999</v>
      </c>
      <c r="AA14" s="51">
        <v>-15.391299999999999</v>
      </c>
      <c r="AB14" s="2">
        <v>9.6617E-5</v>
      </c>
      <c r="AC14" s="51">
        <v>5761.34</v>
      </c>
      <c r="AD14" s="51">
        <v>258.51100000000002</v>
      </c>
      <c r="AE14" s="51">
        <v>39.799999999999997</v>
      </c>
      <c r="AF14" s="51">
        <v>0</v>
      </c>
      <c r="AG14" s="51">
        <v>4.5662099999999997E-2</v>
      </c>
      <c r="AH14" s="51">
        <v>14.012700000000001</v>
      </c>
      <c r="AI14" s="51">
        <v>-15.7211</v>
      </c>
      <c r="AJ14" s="2">
        <v>4.5723300000000003E-5</v>
      </c>
      <c r="AK14" s="51">
        <v>4360.84</v>
      </c>
      <c r="AL14" s="51">
        <v>265.709</v>
      </c>
      <c r="AM14" s="51">
        <v>46.1</v>
      </c>
      <c r="AN14" s="51">
        <v>0</v>
      </c>
      <c r="AO14" s="51">
        <v>0.21874399999999999</v>
      </c>
      <c r="AP14" s="51">
        <v>9.8657900000000005</v>
      </c>
      <c r="AQ14" s="51">
        <v>-15.976599999999999</v>
      </c>
      <c r="AR14" s="2">
        <v>1.3550899999999999E-5</v>
      </c>
      <c r="AS14" s="51">
        <v>3145.3</v>
      </c>
      <c r="AT14" s="51">
        <v>271.76100000000002</v>
      </c>
      <c r="AU14" s="51">
        <v>32.4</v>
      </c>
      <c r="AV14" s="51">
        <v>0</v>
      </c>
      <c r="AW14" s="51">
        <v>0.20924799999999999</v>
      </c>
      <c r="AX14" s="51">
        <v>3.0170599999999999</v>
      </c>
      <c r="AY14" s="51">
        <v>-14.2255</v>
      </c>
      <c r="AZ14" s="2">
        <v>5.1421600000000002E-5</v>
      </c>
      <c r="BA14" s="51">
        <v>1596.06</v>
      </c>
      <c r="BB14" s="51">
        <v>274.04899999999998</v>
      </c>
      <c r="BC14" s="51">
        <v>5.3</v>
      </c>
      <c r="BD14" s="51">
        <v>0</v>
      </c>
      <c r="BE14" s="51">
        <v>0.34799200000000002</v>
      </c>
      <c r="BF14" s="51">
        <v>-0.35828599999999999</v>
      </c>
      <c r="BG14" s="51">
        <v>-8.2385099999999998</v>
      </c>
      <c r="BH14" s="2">
        <v>6.9116199999999997E-6</v>
      </c>
      <c r="BI14" s="51">
        <v>914.98099999999999</v>
      </c>
      <c r="BJ14" s="51">
        <v>277.38600000000002</v>
      </c>
      <c r="BK14" s="51">
        <v>39.9</v>
      </c>
      <c r="BL14" s="51">
        <v>0</v>
      </c>
      <c r="BM14" s="51">
        <v>-0.14631</v>
      </c>
      <c r="BN14" s="51">
        <v>-0.76896500000000001</v>
      </c>
      <c r="BO14" s="51">
        <v>-8.0163499999999992</v>
      </c>
      <c r="BP14" s="2">
        <v>4.5591399999999999E-5</v>
      </c>
      <c r="BQ14" s="51">
        <v>697.36500000000001</v>
      </c>
      <c r="BR14" s="51">
        <v>279.45699999999999</v>
      </c>
      <c r="BS14" s="51">
        <v>36</v>
      </c>
      <c r="BT14" s="51">
        <v>0</v>
      </c>
      <c r="BU14" s="51">
        <v>-0.31001099999999998</v>
      </c>
      <c r="BV14" s="51">
        <v>-0.81953900000000002</v>
      </c>
      <c r="BW14" s="51">
        <v>-7.9622299999999999</v>
      </c>
      <c r="BX14" s="2">
        <v>4.5533900000000001E-5</v>
      </c>
      <c r="BY14" s="51">
        <v>5</v>
      </c>
      <c r="BZ14" s="51">
        <v>483.79399999999998</v>
      </c>
      <c r="CA14" s="51">
        <v>281.52199999999999</v>
      </c>
      <c r="CB14" s="51">
        <v>32.6</v>
      </c>
      <c r="CC14" s="51">
        <v>0</v>
      </c>
      <c r="CD14" s="51">
        <v>-0.44563999999999998</v>
      </c>
      <c r="CE14" s="51">
        <v>-0.82698700000000003</v>
      </c>
      <c r="CF14" s="51">
        <v>-7.8747299999999996</v>
      </c>
      <c r="CG14" s="2">
        <v>4.5144E-5</v>
      </c>
      <c r="CH14" s="51">
        <v>283.39400000000001</v>
      </c>
      <c r="CI14" s="51">
        <v>30.4</v>
      </c>
      <c r="CJ14" s="51">
        <v>0</v>
      </c>
      <c r="CK14" s="51">
        <v>-0.47754400000000002</v>
      </c>
      <c r="CL14" s="51">
        <v>-0.40227499999999999</v>
      </c>
      <c r="CM14" s="51">
        <v>-7.3742700000000001</v>
      </c>
      <c r="CN14" s="2">
        <v>4.6141099999999998E-5</v>
      </c>
      <c r="CO14" s="51">
        <v>274.14400000000001</v>
      </c>
      <c r="CP14" s="51">
        <v>55.5794</v>
      </c>
      <c r="CQ14" s="51">
        <v>278.8</v>
      </c>
      <c r="CR14" s="51">
        <v>0</v>
      </c>
      <c r="CS14" s="51">
        <v>39.716099999999997</v>
      </c>
      <c r="CT14" s="51">
        <v>281.61700000000002</v>
      </c>
      <c r="CU14" s="51">
        <v>268.77100000000002</v>
      </c>
      <c r="CV14" s="51">
        <v>39.9</v>
      </c>
      <c r="CW14" s="51">
        <v>1.2862800000000001</v>
      </c>
      <c r="CX14" s="51">
        <v>-2.9304700000000001</v>
      </c>
      <c r="CY14" s="51">
        <v>-50</v>
      </c>
      <c r="CZ14" s="51">
        <v>0</v>
      </c>
      <c r="DA14" s="51">
        <v>0</v>
      </c>
      <c r="DB14" s="51">
        <v>0</v>
      </c>
      <c r="DC14" s="51">
        <v>0</v>
      </c>
      <c r="DD14" s="51">
        <v>0</v>
      </c>
      <c r="DE14" s="51">
        <v>1.875</v>
      </c>
      <c r="DF14" s="51">
        <v>0</v>
      </c>
      <c r="DG14" s="51">
        <v>0.5625</v>
      </c>
      <c r="DH14" s="51">
        <v>0</v>
      </c>
      <c r="DI14" s="51">
        <v>0</v>
      </c>
      <c r="DJ14" s="51">
        <v>0</v>
      </c>
      <c r="DK14" s="51">
        <v>0</v>
      </c>
      <c r="DL14" s="51">
        <v>0</v>
      </c>
      <c r="DM14" s="51">
        <v>0</v>
      </c>
      <c r="DN14" s="51">
        <v>0</v>
      </c>
      <c r="DO14" s="51">
        <v>0</v>
      </c>
      <c r="DP14" s="51">
        <v>0</v>
      </c>
      <c r="DQ14" s="51">
        <v>22.871500000000001</v>
      </c>
      <c r="DR14" s="51">
        <v>0</v>
      </c>
      <c r="DS14" s="51">
        <v>1.3671900000000001E-2</v>
      </c>
      <c r="DT14" s="51">
        <v>0</v>
      </c>
      <c r="DU14" s="51">
        <v>0</v>
      </c>
      <c r="DV14" s="51">
        <v>0</v>
      </c>
      <c r="DW14" s="51">
        <v>0</v>
      </c>
      <c r="DX14" s="51">
        <v>5</v>
      </c>
      <c r="DY14" s="51">
        <v>1.6</v>
      </c>
      <c r="DZ14" s="51">
        <v>50.652099999999997</v>
      </c>
      <c r="EA14" s="51">
        <v>12956.6</v>
      </c>
      <c r="EB14" s="51">
        <v>202.255</v>
      </c>
      <c r="EC14" s="51">
        <v>12.2064</v>
      </c>
      <c r="ED14" s="51">
        <v>-18.849599999999999</v>
      </c>
      <c r="EE14" s="51">
        <v>-2.0198099999999999E-3</v>
      </c>
      <c r="EF14" s="51">
        <v>2077.7600000000002</v>
      </c>
      <c r="EG14" s="51">
        <v>6.8</v>
      </c>
      <c r="EH14" s="51">
        <v>0</v>
      </c>
      <c r="EI14" s="51">
        <v>14</v>
      </c>
    </row>
    <row r="15" spans="1:139" x14ac:dyDescent="0.3">
      <c r="A15" s="10">
        <v>45620.25</v>
      </c>
      <c r="B15" s="51">
        <v>103424</v>
      </c>
      <c r="C15" s="51">
        <v>24135.200000000001</v>
      </c>
      <c r="D15" s="51">
        <v>4.2</v>
      </c>
      <c r="E15" s="51">
        <v>12025.6</v>
      </c>
      <c r="F15" s="51">
        <v>208.37799999999999</v>
      </c>
      <c r="G15" s="51">
        <v>49.8</v>
      </c>
      <c r="H15" s="51">
        <v>0</v>
      </c>
      <c r="I15" s="51">
        <v>4.2827200000000003E-2</v>
      </c>
      <c r="J15" s="51">
        <v>7.82986</v>
      </c>
      <c r="K15" s="51">
        <v>-18.939299999999999</v>
      </c>
      <c r="L15" s="2">
        <v>1.83246E-6</v>
      </c>
      <c r="M15" s="51">
        <v>9430.18</v>
      </c>
      <c r="N15" s="51">
        <v>230.053</v>
      </c>
      <c r="O15" s="51">
        <v>74.3</v>
      </c>
      <c r="P15" s="51">
        <v>2.8</v>
      </c>
      <c r="Q15" s="51">
        <v>0.10126599999999999</v>
      </c>
      <c r="R15" s="51">
        <v>14.276199999999999</v>
      </c>
      <c r="S15" s="51">
        <v>-18.041</v>
      </c>
      <c r="T15" s="2">
        <v>-3.47949E-6</v>
      </c>
      <c r="U15" s="51">
        <v>7421.15</v>
      </c>
      <c r="V15" s="51">
        <v>246.77</v>
      </c>
      <c r="W15" s="51">
        <v>42.8</v>
      </c>
      <c r="X15" s="51">
        <v>0</v>
      </c>
      <c r="Y15" s="51">
        <v>0.193299</v>
      </c>
      <c r="Z15" s="51">
        <v>14.5566</v>
      </c>
      <c r="AA15" s="51">
        <v>-16.918600000000001</v>
      </c>
      <c r="AB15" s="2">
        <v>1.5746399999999999E-5</v>
      </c>
      <c r="AC15" s="51">
        <v>5773.46</v>
      </c>
      <c r="AD15" s="51">
        <v>257.25</v>
      </c>
      <c r="AE15" s="51">
        <v>58.9</v>
      </c>
      <c r="AF15" s="51">
        <v>0</v>
      </c>
      <c r="AG15" s="51">
        <v>-2.8625000000000001E-2</v>
      </c>
      <c r="AH15" s="51">
        <v>10.2517</v>
      </c>
      <c r="AI15" s="51">
        <v>-15.2667</v>
      </c>
      <c r="AJ15" s="2">
        <v>7.3977299999999994E-5</v>
      </c>
      <c r="AK15" s="51">
        <v>4377.1000000000004</v>
      </c>
      <c r="AL15" s="51">
        <v>265.67099999999999</v>
      </c>
      <c r="AM15" s="51">
        <v>39.200000000000003</v>
      </c>
      <c r="AN15" s="51">
        <v>0</v>
      </c>
      <c r="AO15" s="51">
        <v>3.3888700000000001E-2</v>
      </c>
      <c r="AP15" s="51">
        <v>8.7305399999999995</v>
      </c>
      <c r="AQ15" s="51">
        <v>-12.9848</v>
      </c>
      <c r="AR15" s="2">
        <v>2.4856000000000001E-5</v>
      </c>
      <c r="AS15" s="51">
        <v>3160.65</v>
      </c>
      <c r="AT15" s="51">
        <v>272.33499999999998</v>
      </c>
      <c r="AU15" s="51">
        <v>35</v>
      </c>
      <c r="AV15" s="51">
        <v>0</v>
      </c>
      <c r="AW15" s="51">
        <v>-5.8373000000000001E-2</v>
      </c>
      <c r="AX15" s="51">
        <v>3.9285700000000001</v>
      </c>
      <c r="AY15" s="51">
        <v>-8.4329099999999997</v>
      </c>
      <c r="AZ15" s="2">
        <v>4.1480599999999997E-5</v>
      </c>
      <c r="BA15" s="51">
        <v>1604.75</v>
      </c>
      <c r="BB15" s="51">
        <v>276.14499999999998</v>
      </c>
      <c r="BC15" s="51">
        <v>4.8</v>
      </c>
      <c r="BD15" s="51">
        <v>0</v>
      </c>
      <c r="BE15" s="51">
        <v>0.324241</v>
      </c>
      <c r="BF15" s="51">
        <v>1.20903</v>
      </c>
      <c r="BG15" s="51">
        <v>-7.2465900000000003</v>
      </c>
      <c r="BH15" s="2">
        <v>7.12264E-5</v>
      </c>
      <c r="BI15" s="51">
        <v>920.20299999999997</v>
      </c>
      <c r="BJ15" s="51">
        <v>277.21600000000001</v>
      </c>
      <c r="BK15" s="51">
        <v>45.6</v>
      </c>
      <c r="BL15" s="51">
        <v>0</v>
      </c>
      <c r="BM15" s="51">
        <v>0.15252199999999999</v>
      </c>
      <c r="BN15" s="51">
        <v>-1.6117699999999999</v>
      </c>
      <c r="BO15" s="51">
        <v>-7.4118199999999996</v>
      </c>
      <c r="BP15" s="2">
        <v>7.2144900000000001E-5</v>
      </c>
      <c r="BQ15" s="51">
        <v>702.68799999999999</v>
      </c>
      <c r="BR15" s="51">
        <v>279.262</v>
      </c>
      <c r="BS15" s="51">
        <v>41.5</v>
      </c>
      <c r="BT15" s="51">
        <v>0</v>
      </c>
      <c r="BU15" s="51">
        <v>-4.1698199999999998E-2</v>
      </c>
      <c r="BV15" s="51">
        <v>-1.9897</v>
      </c>
      <c r="BW15" s="51">
        <v>-7.3270400000000002</v>
      </c>
      <c r="BX15" s="2">
        <v>5.7969E-5</v>
      </c>
      <c r="BY15" s="51">
        <v>5</v>
      </c>
      <c r="BZ15" s="51">
        <v>489.25400000000002</v>
      </c>
      <c r="CA15" s="51">
        <v>281.29199999999997</v>
      </c>
      <c r="CB15" s="51">
        <v>37.700000000000003</v>
      </c>
      <c r="CC15" s="51">
        <v>0</v>
      </c>
      <c r="CD15" s="51">
        <v>-0.2324</v>
      </c>
      <c r="CE15" s="51">
        <v>-2.31385</v>
      </c>
      <c r="CF15" s="51">
        <v>-7.2610200000000003</v>
      </c>
      <c r="CG15" s="2">
        <v>4.88031E-5</v>
      </c>
      <c r="CH15" s="51">
        <v>283.24799999999999</v>
      </c>
      <c r="CI15" s="51">
        <v>34.6</v>
      </c>
      <c r="CJ15" s="51">
        <v>0</v>
      </c>
      <c r="CK15" s="51">
        <v>-0.379992</v>
      </c>
      <c r="CL15" s="51">
        <v>-2.4730400000000001</v>
      </c>
      <c r="CM15" s="51">
        <v>-6.9910199999999998</v>
      </c>
      <c r="CN15" s="2">
        <v>4.4304300000000002E-5</v>
      </c>
      <c r="CO15" s="51">
        <v>279.714</v>
      </c>
      <c r="CP15" s="51">
        <v>55.5794</v>
      </c>
      <c r="CQ15" s="51">
        <v>279.03399999999999</v>
      </c>
      <c r="CR15" s="51">
        <v>0</v>
      </c>
      <c r="CS15" s="51">
        <v>38.904699999999998</v>
      </c>
      <c r="CT15" s="51">
        <v>281.78800000000001</v>
      </c>
      <c r="CU15" s="51">
        <v>269.89999999999998</v>
      </c>
      <c r="CV15" s="51">
        <v>43</v>
      </c>
      <c r="CW15" s="51">
        <v>-0.36292200000000002</v>
      </c>
      <c r="CX15" s="51">
        <v>-3.2566899999999999</v>
      </c>
      <c r="CY15" s="51">
        <v>-50</v>
      </c>
      <c r="CZ15" s="51">
        <v>0</v>
      </c>
      <c r="DA15" s="51">
        <v>0</v>
      </c>
      <c r="DB15" s="51">
        <v>0</v>
      </c>
      <c r="DC15" s="51">
        <v>0</v>
      </c>
      <c r="DD15" s="51">
        <v>0</v>
      </c>
      <c r="DE15" s="51">
        <v>1.875</v>
      </c>
      <c r="DF15" s="51">
        <v>0</v>
      </c>
      <c r="DG15" s="51">
        <v>0.5625</v>
      </c>
      <c r="DH15" s="51">
        <v>0</v>
      </c>
      <c r="DI15" s="51">
        <v>0</v>
      </c>
      <c r="DJ15" s="51">
        <v>0</v>
      </c>
      <c r="DK15" s="51">
        <v>0</v>
      </c>
      <c r="DL15" s="51">
        <v>0</v>
      </c>
      <c r="DM15" s="51">
        <v>0</v>
      </c>
      <c r="DN15" s="51">
        <v>0</v>
      </c>
      <c r="DO15" s="51">
        <v>0</v>
      </c>
      <c r="DP15" s="51">
        <v>733</v>
      </c>
      <c r="DQ15" s="51">
        <v>21.089400000000001</v>
      </c>
      <c r="DR15" s="51">
        <v>0</v>
      </c>
      <c r="DS15" s="51">
        <v>-0.144592</v>
      </c>
      <c r="DT15" s="51">
        <v>0</v>
      </c>
      <c r="DU15" s="51">
        <v>0</v>
      </c>
      <c r="DV15" s="51">
        <v>0</v>
      </c>
      <c r="DW15" s="51">
        <v>0</v>
      </c>
      <c r="DX15" s="51">
        <v>6.3</v>
      </c>
      <c r="DY15" s="51">
        <v>30.9</v>
      </c>
      <c r="DZ15" s="51">
        <v>33.395000000000003</v>
      </c>
      <c r="EA15" s="51">
        <v>13058.3</v>
      </c>
      <c r="EB15" s="51">
        <v>202.85499999999999</v>
      </c>
      <c r="EC15" s="51">
        <v>13.167299999999999</v>
      </c>
      <c r="ED15" s="51">
        <v>-18.424099999999999</v>
      </c>
      <c r="EE15" s="51">
        <v>1.22047E-3</v>
      </c>
      <c r="EF15" s="51">
        <v>2439.52</v>
      </c>
      <c r="EG15" s="51">
        <v>12.6</v>
      </c>
      <c r="EH15" s="51">
        <v>0</v>
      </c>
      <c r="EI15" s="51">
        <v>15</v>
      </c>
    </row>
    <row r="16" spans="1:139" x14ac:dyDescent="0.3">
      <c r="A16" s="10">
        <v>45620.375</v>
      </c>
      <c r="B16" s="51">
        <v>103489</v>
      </c>
      <c r="C16" s="51">
        <v>24134.9</v>
      </c>
      <c r="D16" s="51">
        <v>5.0124599999999999</v>
      </c>
      <c r="E16" s="51">
        <v>12043.1</v>
      </c>
      <c r="F16" s="51">
        <v>208.565</v>
      </c>
      <c r="G16" s="51">
        <v>59</v>
      </c>
      <c r="H16" s="51">
        <v>0</v>
      </c>
      <c r="I16" s="51">
        <v>2.1997099999999999E-2</v>
      </c>
      <c r="J16" s="51">
        <v>10.0078</v>
      </c>
      <c r="K16" s="51">
        <v>-16.203399999999998</v>
      </c>
      <c r="L16" s="51">
        <v>1.12865E-4</v>
      </c>
      <c r="M16" s="51">
        <v>9447.59</v>
      </c>
      <c r="N16" s="51">
        <v>229.96299999999999</v>
      </c>
      <c r="O16" s="51">
        <v>60</v>
      </c>
      <c r="P16" s="51">
        <v>0</v>
      </c>
      <c r="Q16" s="51">
        <v>-3.0210000000000001E-2</v>
      </c>
      <c r="R16" s="51">
        <v>7.5841900000000004</v>
      </c>
      <c r="S16" s="51">
        <v>-17.8797</v>
      </c>
      <c r="T16" s="2">
        <v>8.4889000000000007E-5</v>
      </c>
      <c r="U16" s="51">
        <v>7436.51</v>
      </c>
      <c r="V16" s="51">
        <v>247.10499999999999</v>
      </c>
      <c r="W16" s="51">
        <v>59.2</v>
      </c>
      <c r="X16" s="51">
        <v>0</v>
      </c>
      <c r="Y16" s="51">
        <v>6.9872100000000006E-2</v>
      </c>
      <c r="Z16" s="51">
        <v>10.2636</v>
      </c>
      <c r="AA16" s="51">
        <v>-16.910799999999998</v>
      </c>
      <c r="AB16" s="2">
        <v>4.2294900000000001E-5</v>
      </c>
      <c r="AC16" s="51">
        <v>5789.89</v>
      </c>
      <c r="AD16" s="51">
        <v>257.61700000000002</v>
      </c>
      <c r="AE16" s="51">
        <v>47.7</v>
      </c>
      <c r="AF16" s="51">
        <v>0</v>
      </c>
      <c r="AG16" s="51">
        <v>0.107764</v>
      </c>
      <c r="AH16" s="51">
        <v>5.8261200000000004</v>
      </c>
      <c r="AI16" s="51">
        <v>-12.4825</v>
      </c>
      <c r="AJ16" s="2">
        <v>4.8708400000000003E-5</v>
      </c>
      <c r="AK16" s="51">
        <v>4392.25</v>
      </c>
      <c r="AL16" s="51">
        <v>265.84699999999998</v>
      </c>
      <c r="AM16" s="51">
        <v>50.7</v>
      </c>
      <c r="AN16" s="51">
        <v>0</v>
      </c>
      <c r="AO16" s="51">
        <v>9.4416E-2</v>
      </c>
      <c r="AP16" s="51">
        <v>8.5132899999999996</v>
      </c>
      <c r="AQ16" s="51">
        <v>-10.6929</v>
      </c>
      <c r="AR16" s="2">
        <v>5.82379E-5</v>
      </c>
      <c r="AS16" s="51">
        <v>3174.87</v>
      </c>
      <c r="AT16" s="51">
        <v>272.66300000000001</v>
      </c>
      <c r="AU16" s="51">
        <v>36.9</v>
      </c>
      <c r="AV16" s="51">
        <v>0</v>
      </c>
      <c r="AW16" s="51">
        <v>3.8140599999999997E-2</v>
      </c>
      <c r="AX16" s="51">
        <v>5.1883299999999997</v>
      </c>
      <c r="AY16" s="51">
        <v>-6.9922300000000002</v>
      </c>
      <c r="AZ16" s="2">
        <v>6.3622999999999997E-5</v>
      </c>
      <c r="BA16" s="51">
        <v>1613.95</v>
      </c>
      <c r="BB16" s="51">
        <v>276.524</v>
      </c>
      <c r="BC16" s="51">
        <v>4.7</v>
      </c>
      <c r="BD16" s="51">
        <v>0</v>
      </c>
      <c r="BE16" s="51">
        <v>-2.1612300000000001E-2</v>
      </c>
      <c r="BF16" s="51">
        <v>1.6693</v>
      </c>
      <c r="BG16" s="51">
        <v>-6.0258799999999999</v>
      </c>
      <c r="BH16" s="2">
        <v>5.3664900000000002E-5</v>
      </c>
      <c r="BI16" s="51">
        <v>927.44799999999998</v>
      </c>
      <c r="BJ16" s="51">
        <v>277.43900000000002</v>
      </c>
      <c r="BK16" s="51">
        <v>47.7</v>
      </c>
      <c r="BL16" s="51">
        <v>0</v>
      </c>
      <c r="BM16" s="51">
        <v>-4.5273899999999999E-2</v>
      </c>
      <c r="BN16" s="51">
        <v>-1.2912999999999999</v>
      </c>
      <c r="BO16" s="51">
        <v>-5.4130799999999999</v>
      </c>
      <c r="BP16" s="2">
        <v>2.49592E-5</v>
      </c>
      <c r="BQ16" s="51">
        <v>709.774</v>
      </c>
      <c r="BR16" s="51">
        <v>279.43400000000003</v>
      </c>
      <c r="BS16" s="51">
        <v>44.8</v>
      </c>
      <c r="BT16" s="51">
        <v>0</v>
      </c>
      <c r="BU16" s="51">
        <v>-9.7861299999999998E-2</v>
      </c>
      <c r="BV16" s="51">
        <v>-1.48763</v>
      </c>
      <c r="BW16" s="51">
        <v>-5.2536800000000001</v>
      </c>
      <c r="BX16" s="2">
        <v>3.3667100000000002E-5</v>
      </c>
      <c r="BY16" s="51">
        <v>4</v>
      </c>
      <c r="BZ16" s="51">
        <v>496.19499999999999</v>
      </c>
      <c r="CA16" s="51">
        <v>281.46300000000002</v>
      </c>
      <c r="CB16" s="51">
        <v>40.799999999999997</v>
      </c>
      <c r="CC16" s="51">
        <v>0</v>
      </c>
      <c r="CD16" s="51">
        <v>-0.141986</v>
      </c>
      <c r="CE16" s="51">
        <v>-1.6169899999999999</v>
      </c>
      <c r="CF16" s="51">
        <v>-5.2531699999999999</v>
      </c>
      <c r="CG16" s="2">
        <v>3.5152299999999999E-5</v>
      </c>
      <c r="CH16" s="51">
        <v>283.48899999999998</v>
      </c>
      <c r="CI16" s="51">
        <v>36.9</v>
      </c>
      <c r="CJ16" s="51">
        <v>0</v>
      </c>
      <c r="CK16" s="51">
        <v>-0.175153</v>
      </c>
      <c r="CL16" s="51">
        <v>-1.71709</v>
      </c>
      <c r="CM16" s="51">
        <v>-5.2231699999999996</v>
      </c>
      <c r="CN16" s="2">
        <v>3.5525399999999997E-5</v>
      </c>
      <c r="CO16" s="51">
        <v>286.53100000000001</v>
      </c>
      <c r="CP16" s="51">
        <v>55.5794</v>
      </c>
      <c r="CQ16" s="51">
        <v>290.06900000000002</v>
      </c>
      <c r="CR16" s="51">
        <v>0</v>
      </c>
      <c r="CS16" s="51">
        <v>250.20699999999999</v>
      </c>
      <c r="CT16" s="51">
        <v>286.47800000000001</v>
      </c>
      <c r="CU16" s="51">
        <v>270.68799999999999</v>
      </c>
      <c r="CV16" s="51">
        <v>33.299999999999997</v>
      </c>
      <c r="CW16" s="51">
        <v>-1.4604999999999999</v>
      </c>
      <c r="CX16" s="51">
        <v>-4.2204300000000003</v>
      </c>
      <c r="CY16" s="51">
        <v>-50</v>
      </c>
      <c r="CZ16" s="51">
        <v>0</v>
      </c>
      <c r="DA16" s="51">
        <v>0</v>
      </c>
      <c r="DB16" s="51">
        <v>0</v>
      </c>
      <c r="DC16" s="51">
        <v>0</v>
      </c>
      <c r="DD16" s="51">
        <v>0</v>
      </c>
      <c r="DE16" s="51">
        <v>1.875</v>
      </c>
      <c r="DF16" s="51">
        <v>0</v>
      </c>
      <c r="DG16" s="51">
        <v>0.5625</v>
      </c>
      <c r="DH16" s="51">
        <v>0</v>
      </c>
      <c r="DI16" s="51">
        <v>0</v>
      </c>
      <c r="DJ16" s="51">
        <v>0</v>
      </c>
      <c r="DK16" s="51">
        <v>0</v>
      </c>
      <c r="DL16" s="51">
        <v>0</v>
      </c>
      <c r="DM16" s="51">
        <v>0</v>
      </c>
      <c r="DN16" s="51">
        <v>0</v>
      </c>
      <c r="DO16" s="51">
        <v>0</v>
      </c>
      <c r="DP16" s="51">
        <v>10800</v>
      </c>
      <c r="DQ16" s="51">
        <v>18.785799999999998</v>
      </c>
      <c r="DR16" s="51">
        <v>0</v>
      </c>
      <c r="DS16" s="51">
        <v>-2.4218799999999999E-2</v>
      </c>
      <c r="DT16" s="51">
        <v>0</v>
      </c>
      <c r="DU16" s="51">
        <v>0</v>
      </c>
      <c r="DV16" s="51">
        <v>0</v>
      </c>
      <c r="DW16" s="51">
        <v>0</v>
      </c>
      <c r="DX16" s="51">
        <v>0</v>
      </c>
      <c r="DY16" s="51">
        <v>1.7</v>
      </c>
      <c r="DZ16" s="51">
        <v>45.781399999999998</v>
      </c>
      <c r="EA16" s="51">
        <v>13265</v>
      </c>
      <c r="EB16" s="51">
        <v>203.386</v>
      </c>
      <c r="EC16" s="51">
        <v>10.3795</v>
      </c>
      <c r="ED16" s="51">
        <v>-21.6478</v>
      </c>
      <c r="EE16" s="51">
        <v>-6.1768200000000004E-3</v>
      </c>
      <c r="EF16" s="51">
        <v>3038.72</v>
      </c>
      <c r="EG16" s="51">
        <v>32.9</v>
      </c>
      <c r="EH16" s="51">
        <v>0</v>
      </c>
      <c r="EI16" s="51">
        <v>16</v>
      </c>
    </row>
    <row r="17" spans="1:139" x14ac:dyDescent="0.3">
      <c r="A17" s="10">
        <v>45620.5</v>
      </c>
      <c r="B17" s="51">
        <v>103345</v>
      </c>
      <c r="C17" s="51">
        <v>24135.1</v>
      </c>
      <c r="D17" s="51">
        <v>4.5003799999999998</v>
      </c>
      <c r="E17" s="51">
        <v>12046.9</v>
      </c>
      <c r="F17" s="51">
        <v>208.983</v>
      </c>
      <c r="G17" s="51">
        <v>53.7</v>
      </c>
      <c r="H17" s="51">
        <v>0</v>
      </c>
      <c r="I17" s="51">
        <v>-4.4184599999999997E-2</v>
      </c>
      <c r="J17" s="51">
        <v>6.9228899999999998</v>
      </c>
      <c r="K17" s="51">
        <v>-18.288599999999999</v>
      </c>
      <c r="L17" s="2">
        <v>8.7942700000000001E-5</v>
      </c>
      <c r="M17" s="51">
        <v>9450.25</v>
      </c>
      <c r="N17" s="51">
        <v>230.393</v>
      </c>
      <c r="O17" s="51">
        <v>28.8</v>
      </c>
      <c r="P17" s="51">
        <v>0</v>
      </c>
      <c r="Q17" s="51">
        <v>-1.10332E-2</v>
      </c>
      <c r="R17" s="51">
        <v>6.5373999999999999</v>
      </c>
      <c r="S17" s="51">
        <v>-15.3537</v>
      </c>
      <c r="T17" s="2">
        <v>4.9775399999999998E-5</v>
      </c>
      <c r="U17" s="51">
        <v>7438.38</v>
      </c>
      <c r="V17" s="51">
        <v>247.316</v>
      </c>
      <c r="W17" s="51">
        <v>48.5</v>
      </c>
      <c r="X17" s="51">
        <v>0</v>
      </c>
      <c r="Y17" s="51">
        <v>9.84844E-2</v>
      </c>
      <c r="Z17" s="51">
        <v>6.69198</v>
      </c>
      <c r="AA17" s="51">
        <v>-14.265000000000001</v>
      </c>
      <c r="AB17" s="2">
        <v>5.7042500000000001E-5</v>
      </c>
      <c r="AC17" s="51">
        <v>5790.71</v>
      </c>
      <c r="AD17" s="51">
        <v>257.54300000000001</v>
      </c>
      <c r="AE17" s="51">
        <v>25.3</v>
      </c>
      <c r="AF17" s="51">
        <v>0</v>
      </c>
      <c r="AG17" s="51">
        <v>1.1066400000000001E-2</v>
      </c>
      <c r="AH17" s="51">
        <v>8.2646899999999999</v>
      </c>
      <c r="AI17" s="51">
        <v>-12.4518</v>
      </c>
      <c r="AJ17" s="2">
        <v>6.7183300000000004E-5</v>
      </c>
      <c r="AK17" s="51">
        <v>4390.3</v>
      </c>
      <c r="AL17" s="51">
        <v>266.64</v>
      </c>
      <c r="AM17" s="51">
        <v>28.4</v>
      </c>
      <c r="AN17" s="51">
        <v>0</v>
      </c>
      <c r="AO17" s="51">
        <v>7.3742199999999994E-2</v>
      </c>
      <c r="AP17" s="51">
        <v>8.3059399999999997</v>
      </c>
      <c r="AQ17" s="51">
        <v>-13.3047</v>
      </c>
      <c r="AR17" s="2">
        <v>8.4545300000000005E-5</v>
      </c>
      <c r="AS17" s="51">
        <v>3169.74</v>
      </c>
      <c r="AT17" s="51">
        <v>273.42</v>
      </c>
      <c r="AU17" s="51">
        <v>33.700000000000003</v>
      </c>
      <c r="AV17" s="51">
        <v>0</v>
      </c>
      <c r="AW17" s="51">
        <v>0.121377</v>
      </c>
      <c r="AX17" s="51">
        <v>5.3587999999999996</v>
      </c>
      <c r="AY17" s="51">
        <v>-7.1867599999999996</v>
      </c>
      <c r="AZ17" s="51">
        <v>1.2804400000000001E-4</v>
      </c>
      <c r="BA17" s="51">
        <v>1605.6</v>
      </c>
      <c r="BB17" s="51">
        <v>276.85500000000002</v>
      </c>
      <c r="BC17" s="51">
        <v>5.3</v>
      </c>
      <c r="BD17" s="51">
        <v>0</v>
      </c>
      <c r="BE17" s="51">
        <v>0.177589</v>
      </c>
      <c r="BF17" s="51">
        <v>1.54691</v>
      </c>
      <c r="BG17" s="51">
        <v>-4.9831700000000003</v>
      </c>
      <c r="BH17" s="2">
        <v>4.9144300000000003E-5</v>
      </c>
      <c r="BI17" s="51">
        <v>918.04300000000001</v>
      </c>
      <c r="BJ17" s="51">
        <v>278.17700000000002</v>
      </c>
      <c r="BK17" s="51">
        <v>44.5</v>
      </c>
      <c r="BL17" s="51">
        <v>0</v>
      </c>
      <c r="BM17" s="51">
        <v>0.191437</v>
      </c>
      <c r="BN17" s="51">
        <v>-2.9003900000000001E-3</v>
      </c>
      <c r="BO17" s="51">
        <v>-4.5505300000000002</v>
      </c>
      <c r="BP17" s="2">
        <v>5.64966E-6</v>
      </c>
      <c r="BQ17" s="51">
        <v>699.82600000000002</v>
      </c>
      <c r="BR17" s="51">
        <v>280.12299999999999</v>
      </c>
      <c r="BS17" s="51">
        <v>42.6</v>
      </c>
      <c r="BT17" s="51">
        <v>0</v>
      </c>
      <c r="BU17" s="51">
        <v>0.139793</v>
      </c>
      <c r="BV17" s="51">
        <v>-0.29009499999999999</v>
      </c>
      <c r="BW17" s="51">
        <v>-4.6288499999999999</v>
      </c>
      <c r="BX17" s="2">
        <v>2.18674E-5</v>
      </c>
      <c r="BY17" s="51">
        <v>5</v>
      </c>
      <c r="BZ17" s="51">
        <v>485.72699999999998</v>
      </c>
      <c r="CA17" s="51">
        <v>282.14299999999997</v>
      </c>
      <c r="CB17" s="51">
        <v>38.9</v>
      </c>
      <c r="CC17" s="51">
        <v>0</v>
      </c>
      <c r="CD17" s="51">
        <v>6.1656700000000002E-2</v>
      </c>
      <c r="CE17" s="51">
        <v>-0.59674099999999997</v>
      </c>
      <c r="CF17" s="51">
        <v>-4.8189700000000002</v>
      </c>
      <c r="CG17" s="2">
        <v>2.2540200000000001E-5</v>
      </c>
      <c r="CH17" s="51">
        <v>284.18599999999998</v>
      </c>
      <c r="CI17" s="51">
        <v>35.299999999999997</v>
      </c>
      <c r="CJ17" s="51">
        <v>0</v>
      </c>
      <c r="CK17" s="51">
        <v>-4.0919900000000002E-2</v>
      </c>
      <c r="CL17" s="51">
        <v>-0.92522000000000004</v>
      </c>
      <c r="CM17" s="51">
        <v>-4.9646800000000004</v>
      </c>
      <c r="CN17" s="2">
        <v>2.2186200000000001E-5</v>
      </c>
      <c r="CO17" s="51">
        <v>275.56200000000001</v>
      </c>
      <c r="CP17" s="51">
        <v>55.5794</v>
      </c>
      <c r="CQ17" s="51">
        <v>291.90300000000002</v>
      </c>
      <c r="CR17" s="51">
        <v>0</v>
      </c>
      <c r="CS17" s="51">
        <v>287.37</v>
      </c>
      <c r="CT17" s="51">
        <v>287.25099999999998</v>
      </c>
      <c r="CU17" s="51">
        <v>270.72300000000001</v>
      </c>
      <c r="CV17" s="51">
        <v>31.7</v>
      </c>
      <c r="CW17" s="51">
        <v>-1.13279</v>
      </c>
      <c r="CX17" s="51">
        <v>-4.2594200000000004</v>
      </c>
      <c r="CY17" s="51">
        <v>-50</v>
      </c>
      <c r="CZ17" s="51">
        <v>0</v>
      </c>
      <c r="DA17" s="51">
        <v>0</v>
      </c>
      <c r="DB17" s="51">
        <v>0</v>
      </c>
      <c r="DC17" s="51">
        <v>0</v>
      </c>
      <c r="DD17" s="51">
        <v>0</v>
      </c>
      <c r="DE17" s="51">
        <v>1.875</v>
      </c>
      <c r="DF17" s="51">
        <v>0</v>
      </c>
      <c r="DG17" s="51">
        <v>0.5625</v>
      </c>
      <c r="DH17" s="51">
        <v>0</v>
      </c>
      <c r="DI17" s="51">
        <v>0</v>
      </c>
      <c r="DJ17" s="51">
        <v>0</v>
      </c>
      <c r="DK17" s="51">
        <v>0</v>
      </c>
      <c r="DL17" s="51">
        <v>0</v>
      </c>
      <c r="DM17" s="51">
        <v>0</v>
      </c>
      <c r="DN17" s="51">
        <v>0</v>
      </c>
      <c r="DO17" s="51">
        <v>0</v>
      </c>
      <c r="DP17" s="51">
        <v>21600</v>
      </c>
      <c r="DQ17" s="51">
        <v>18.131399999999999</v>
      </c>
      <c r="DR17" s="51">
        <v>0</v>
      </c>
      <c r="DS17" s="51">
        <v>0.133911</v>
      </c>
      <c r="DT17" s="51">
        <v>0</v>
      </c>
      <c r="DU17" s="51">
        <v>0</v>
      </c>
      <c r="DV17" s="51">
        <v>0</v>
      </c>
      <c r="DW17" s="51">
        <v>0</v>
      </c>
      <c r="DX17" s="51">
        <v>0</v>
      </c>
      <c r="DY17" s="51">
        <v>0.8</v>
      </c>
      <c r="DZ17" s="51">
        <v>66.239800000000002</v>
      </c>
      <c r="EA17" s="51">
        <v>13016.2</v>
      </c>
      <c r="EB17" s="51">
        <v>203.49799999999999</v>
      </c>
      <c r="EC17" s="51">
        <v>6.7691499999999998</v>
      </c>
      <c r="ED17" s="51">
        <v>-20.0839</v>
      </c>
      <c r="EE17" s="51">
        <v>-3.12401E-3</v>
      </c>
      <c r="EF17" s="51">
        <v>3240.96</v>
      </c>
      <c r="EG17" s="51">
        <v>31.9</v>
      </c>
      <c r="EH17" s="51">
        <v>0</v>
      </c>
      <c r="EI17" s="51">
        <v>17</v>
      </c>
    </row>
    <row r="18" spans="1:139" x14ac:dyDescent="0.3">
      <c r="A18" s="10">
        <v>45620.625</v>
      </c>
      <c r="B18" s="51">
        <v>103309</v>
      </c>
      <c r="C18" s="51">
        <v>24135</v>
      </c>
      <c r="D18" s="51">
        <v>3.9093800000000001</v>
      </c>
      <c r="E18" s="51">
        <v>12059.9</v>
      </c>
      <c r="F18" s="51">
        <v>209.37899999999999</v>
      </c>
      <c r="G18" s="51">
        <v>46.7</v>
      </c>
      <c r="H18" s="51">
        <v>0</v>
      </c>
      <c r="I18" s="51">
        <v>-4.5332000000000003E-3</v>
      </c>
      <c r="J18" s="51">
        <v>3.1488</v>
      </c>
      <c r="K18" s="51">
        <v>-17.357800000000001</v>
      </c>
      <c r="L18" s="51">
        <v>1.0778200000000001E-4</v>
      </c>
      <c r="M18" s="51">
        <v>9460.02</v>
      </c>
      <c r="N18" s="51">
        <v>230.31</v>
      </c>
      <c r="O18" s="51">
        <v>37</v>
      </c>
      <c r="P18" s="51">
        <v>0</v>
      </c>
      <c r="Q18" s="51">
        <v>4.9119099999999999E-2</v>
      </c>
      <c r="R18" s="51">
        <v>5.2102899999999996</v>
      </c>
      <c r="S18" s="51">
        <v>-14.0913</v>
      </c>
      <c r="T18" s="2">
        <v>9.7880200000000005E-5</v>
      </c>
      <c r="U18" s="51">
        <v>7446.47</v>
      </c>
      <c r="V18" s="51">
        <v>247.51900000000001</v>
      </c>
      <c r="W18" s="51">
        <v>50.7</v>
      </c>
      <c r="X18" s="51">
        <v>0</v>
      </c>
      <c r="Y18" s="51">
        <v>2.2005899999999998E-2</v>
      </c>
      <c r="Z18" s="51">
        <v>5.7961099999999997</v>
      </c>
      <c r="AA18" s="51">
        <v>-11.431800000000001</v>
      </c>
      <c r="AB18" s="2">
        <v>4.5460000000000002E-5</v>
      </c>
      <c r="AC18" s="51">
        <v>5795.77</v>
      </c>
      <c r="AD18" s="51">
        <v>258.20999999999998</v>
      </c>
      <c r="AE18" s="51">
        <v>21.6</v>
      </c>
      <c r="AF18" s="51">
        <v>0</v>
      </c>
      <c r="AG18" s="51">
        <v>0.130277</v>
      </c>
      <c r="AH18" s="51">
        <v>7.2202700000000002</v>
      </c>
      <c r="AI18" s="51">
        <v>-14.348699999999999</v>
      </c>
      <c r="AJ18" s="2">
        <v>6.4472400000000003E-5</v>
      </c>
      <c r="AK18" s="51">
        <v>4391.82</v>
      </c>
      <c r="AL18" s="51">
        <v>267.13200000000001</v>
      </c>
      <c r="AM18" s="51">
        <v>33.5</v>
      </c>
      <c r="AN18" s="51">
        <v>0</v>
      </c>
      <c r="AO18" s="51">
        <v>0.16301399999999999</v>
      </c>
      <c r="AP18" s="51">
        <v>6.7535299999999996</v>
      </c>
      <c r="AQ18" s="51">
        <v>-14.4339</v>
      </c>
      <c r="AR18" s="2">
        <v>5.8693799999999997E-5</v>
      </c>
      <c r="AS18" s="51">
        <v>3168.9</v>
      </c>
      <c r="AT18" s="51">
        <v>274.03500000000003</v>
      </c>
      <c r="AU18" s="51">
        <v>25.6</v>
      </c>
      <c r="AV18" s="51">
        <v>0</v>
      </c>
      <c r="AW18" s="51">
        <v>0.104766</v>
      </c>
      <c r="AX18" s="51">
        <v>6.2920999999999996</v>
      </c>
      <c r="AY18" s="51">
        <v>-10.3287</v>
      </c>
      <c r="AZ18" s="2">
        <v>2.70546E-5</v>
      </c>
      <c r="BA18" s="51">
        <v>1603.26</v>
      </c>
      <c r="BB18" s="51">
        <v>276.952</v>
      </c>
      <c r="BC18" s="51">
        <v>6.3</v>
      </c>
      <c r="BD18" s="51">
        <v>0</v>
      </c>
      <c r="BE18" s="51">
        <v>2.8059600000000001E-2</v>
      </c>
      <c r="BF18" s="51">
        <v>1.7374099999999999</v>
      </c>
      <c r="BG18" s="51">
        <v>-4.6792600000000002</v>
      </c>
      <c r="BH18" s="2">
        <v>5.39423E-5</v>
      </c>
      <c r="BI18" s="51">
        <v>914.30100000000004</v>
      </c>
      <c r="BJ18" s="51">
        <v>279.44400000000002</v>
      </c>
      <c r="BK18" s="51">
        <v>21.8</v>
      </c>
      <c r="BL18" s="51">
        <v>0</v>
      </c>
      <c r="BM18" s="51">
        <v>0.221301</v>
      </c>
      <c r="BN18" s="51">
        <v>0.22491</v>
      </c>
      <c r="BO18" s="51">
        <v>-4.4150200000000002</v>
      </c>
      <c r="BP18" s="2">
        <v>2.9879E-5</v>
      </c>
      <c r="BQ18" s="51">
        <v>695.726</v>
      </c>
      <c r="BR18" s="51">
        <v>279.99</v>
      </c>
      <c r="BS18" s="51">
        <v>43.2</v>
      </c>
      <c r="BT18" s="51">
        <v>0</v>
      </c>
      <c r="BU18" s="51">
        <v>0.29305900000000001</v>
      </c>
      <c r="BV18" s="51">
        <v>-0.33489000000000002</v>
      </c>
      <c r="BW18" s="51">
        <v>-4.1306700000000003</v>
      </c>
      <c r="BX18" s="2">
        <v>3.8534200000000001E-5</v>
      </c>
      <c r="BY18" s="51">
        <v>4</v>
      </c>
      <c r="BZ18" s="51">
        <v>481.83499999999998</v>
      </c>
      <c r="CA18" s="51">
        <v>281.70800000000003</v>
      </c>
      <c r="CB18" s="51">
        <v>44.6</v>
      </c>
      <c r="CC18" s="51">
        <v>0</v>
      </c>
      <c r="CD18" s="51">
        <v>0.241644</v>
      </c>
      <c r="CE18" s="51">
        <v>-0.85034699999999996</v>
      </c>
      <c r="CF18" s="51">
        <v>-4.1760299999999999</v>
      </c>
      <c r="CG18" s="2">
        <v>2.95918E-5</v>
      </c>
      <c r="CH18" s="51">
        <v>283.70999999999998</v>
      </c>
      <c r="CI18" s="51">
        <v>40.6</v>
      </c>
      <c r="CJ18" s="51">
        <v>0</v>
      </c>
      <c r="CK18" s="51">
        <v>8.3241200000000001E-2</v>
      </c>
      <c r="CL18" s="51">
        <v>-1.18109</v>
      </c>
      <c r="CM18" s="51">
        <v>-4.2413299999999996</v>
      </c>
      <c r="CN18" s="2">
        <v>2.13204E-5</v>
      </c>
      <c r="CO18" s="51">
        <v>271.952</v>
      </c>
      <c r="CP18" s="51">
        <v>55.5794</v>
      </c>
      <c r="CQ18" s="51">
        <v>283.51799999999997</v>
      </c>
      <c r="CR18" s="51">
        <v>0</v>
      </c>
      <c r="CS18" s="51">
        <v>55.472499999999997</v>
      </c>
      <c r="CT18" s="51">
        <v>284.89699999999999</v>
      </c>
      <c r="CU18" s="51">
        <v>272.51799999999997</v>
      </c>
      <c r="CV18" s="51">
        <v>42.3</v>
      </c>
      <c r="CW18" s="51">
        <v>-0.86350099999999996</v>
      </c>
      <c r="CX18" s="51">
        <v>-2.7418399999999998</v>
      </c>
      <c r="CY18" s="51">
        <v>-50</v>
      </c>
      <c r="CZ18" s="51">
        <v>0</v>
      </c>
      <c r="DA18" s="51">
        <v>0</v>
      </c>
      <c r="DB18" s="51">
        <v>0</v>
      </c>
      <c r="DC18" s="51">
        <v>0</v>
      </c>
      <c r="DD18" s="51">
        <v>0</v>
      </c>
      <c r="DE18" s="51">
        <v>1.875</v>
      </c>
      <c r="DF18" s="51">
        <v>0</v>
      </c>
      <c r="DG18" s="51">
        <v>0.5625</v>
      </c>
      <c r="DH18" s="51">
        <v>0</v>
      </c>
      <c r="DI18" s="51">
        <v>0</v>
      </c>
      <c r="DJ18" s="51">
        <v>0</v>
      </c>
      <c r="DK18" s="51">
        <v>0</v>
      </c>
      <c r="DL18" s="51">
        <v>0</v>
      </c>
      <c r="DM18" s="51">
        <v>0</v>
      </c>
      <c r="DN18" s="51">
        <v>0</v>
      </c>
      <c r="DO18" s="51">
        <v>0</v>
      </c>
      <c r="DP18" s="51">
        <v>10800</v>
      </c>
      <c r="DQ18" s="51">
        <v>18.7807</v>
      </c>
      <c r="DR18" s="51">
        <v>0</v>
      </c>
      <c r="DS18" s="51">
        <v>-0.32824700000000001</v>
      </c>
      <c r="DT18" s="51">
        <v>0</v>
      </c>
      <c r="DU18" s="51">
        <v>0</v>
      </c>
      <c r="DV18" s="51">
        <v>0</v>
      </c>
      <c r="DW18" s="51">
        <v>0</v>
      </c>
      <c r="DX18" s="51">
        <v>0</v>
      </c>
      <c r="DY18" s="51">
        <v>0</v>
      </c>
      <c r="DZ18" s="51">
        <v>94.241900000000001</v>
      </c>
      <c r="EA18" s="51">
        <v>13062.1</v>
      </c>
      <c r="EB18" s="51">
        <v>204.00700000000001</v>
      </c>
      <c r="EC18" s="51">
        <v>5.1554700000000002</v>
      </c>
      <c r="ED18" s="51">
        <v>-17.300999999999998</v>
      </c>
      <c r="EE18" s="51">
        <v>3.71369E-3</v>
      </c>
      <c r="EF18" s="51">
        <v>3359.68</v>
      </c>
      <c r="EG18" s="51">
        <v>32.200000000000003</v>
      </c>
      <c r="EH18" s="51">
        <v>0</v>
      </c>
      <c r="EI18" s="51">
        <v>18</v>
      </c>
    </row>
    <row r="19" spans="1:139" x14ac:dyDescent="0.3">
      <c r="A19" s="10">
        <v>45620.75</v>
      </c>
      <c r="B19" s="51">
        <v>103300</v>
      </c>
      <c r="C19" s="51">
        <v>24135.200000000001</v>
      </c>
      <c r="D19" s="51">
        <v>1.93723</v>
      </c>
      <c r="E19" s="51">
        <v>12065.7</v>
      </c>
      <c r="F19" s="51">
        <v>209.274</v>
      </c>
      <c r="G19" s="51">
        <v>48.7</v>
      </c>
      <c r="H19" s="51">
        <v>0</v>
      </c>
      <c r="I19" s="51">
        <v>-1.7127900000000001E-2</v>
      </c>
      <c r="J19" s="51">
        <v>2.5843799999999999</v>
      </c>
      <c r="K19" s="51">
        <v>-18.753299999999999</v>
      </c>
      <c r="L19" s="2">
        <v>7.8907999999999997E-5</v>
      </c>
      <c r="M19" s="51">
        <v>9463.17</v>
      </c>
      <c r="N19" s="51">
        <v>230.483</v>
      </c>
      <c r="O19" s="51">
        <v>59.4</v>
      </c>
      <c r="P19" s="51">
        <v>0</v>
      </c>
      <c r="Q19" s="51">
        <v>1.10762E-2</v>
      </c>
      <c r="R19" s="51">
        <v>7.5283699999999998</v>
      </c>
      <c r="S19" s="51">
        <v>-14.490399999999999</v>
      </c>
      <c r="T19" s="2">
        <v>8.8897700000000004E-6</v>
      </c>
      <c r="U19" s="51">
        <v>7452.24</v>
      </c>
      <c r="V19" s="51">
        <v>246.85</v>
      </c>
      <c r="W19" s="51">
        <v>72.8</v>
      </c>
      <c r="X19" s="51">
        <v>0</v>
      </c>
      <c r="Y19" s="51">
        <v>2.6763700000000001E-2</v>
      </c>
      <c r="Z19" s="51">
        <v>3.7504900000000001</v>
      </c>
      <c r="AA19" s="51">
        <v>-13.7851</v>
      </c>
      <c r="AB19" s="51">
        <v>1.3457399999999999E-4</v>
      </c>
      <c r="AC19" s="51">
        <v>5799.73</v>
      </c>
      <c r="AD19" s="51">
        <v>258.91699999999997</v>
      </c>
      <c r="AE19" s="51">
        <v>14.4</v>
      </c>
      <c r="AF19" s="51">
        <v>0</v>
      </c>
      <c r="AG19" s="51">
        <v>4.4804700000000003E-2</v>
      </c>
      <c r="AH19" s="51">
        <v>6.6932099999999997</v>
      </c>
      <c r="AI19" s="51">
        <v>-12.7697</v>
      </c>
      <c r="AJ19" s="2">
        <v>8.4196299999999999E-5</v>
      </c>
      <c r="AK19" s="51">
        <v>4395.42</v>
      </c>
      <c r="AL19" s="51">
        <v>267.01900000000001</v>
      </c>
      <c r="AM19" s="51">
        <v>42.7</v>
      </c>
      <c r="AN19" s="51">
        <v>0</v>
      </c>
      <c r="AO19" s="51">
        <v>0.16032399999999999</v>
      </c>
      <c r="AP19" s="51">
        <v>6.0638500000000004</v>
      </c>
      <c r="AQ19" s="51">
        <v>-12.885</v>
      </c>
      <c r="AR19" s="2">
        <v>5.3035599999999998E-5</v>
      </c>
      <c r="AS19" s="51">
        <v>3171.27</v>
      </c>
      <c r="AT19" s="51">
        <v>274.44799999999998</v>
      </c>
      <c r="AU19" s="51">
        <v>31.5</v>
      </c>
      <c r="AV19" s="51">
        <v>0</v>
      </c>
      <c r="AW19" s="51">
        <v>0.14968000000000001</v>
      </c>
      <c r="AX19" s="51">
        <v>6.1889700000000003</v>
      </c>
      <c r="AY19" s="51">
        <v>-10.3718</v>
      </c>
      <c r="AZ19" s="2">
        <v>3.8955799999999997E-5</v>
      </c>
      <c r="BA19" s="51">
        <v>1602.38</v>
      </c>
      <c r="BB19" s="51">
        <v>276.904</v>
      </c>
      <c r="BC19" s="51">
        <v>7.1</v>
      </c>
      <c r="BD19" s="51">
        <v>0</v>
      </c>
      <c r="BE19" s="51">
        <v>-2.4887699999999999E-2</v>
      </c>
      <c r="BF19" s="51">
        <v>2.0729099999999998</v>
      </c>
      <c r="BG19" s="51">
        <v>-4.5622199999999999</v>
      </c>
      <c r="BH19" s="2">
        <v>6.6428100000000002E-5</v>
      </c>
      <c r="BI19" s="51">
        <v>913.423</v>
      </c>
      <c r="BJ19" s="51">
        <v>279.67200000000003</v>
      </c>
      <c r="BK19" s="51">
        <v>24.5</v>
      </c>
      <c r="BL19" s="51">
        <v>0</v>
      </c>
      <c r="BM19" s="51">
        <v>0.12917999999999999</v>
      </c>
      <c r="BN19" s="51">
        <v>0.77697499999999997</v>
      </c>
      <c r="BO19" s="51">
        <v>-4.2184299999999997</v>
      </c>
      <c r="BP19" s="2">
        <v>5.5517799999999999E-5</v>
      </c>
      <c r="BQ19" s="51">
        <v>694.54100000000005</v>
      </c>
      <c r="BR19" s="51">
        <v>280.42200000000003</v>
      </c>
      <c r="BS19" s="51">
        <v>39</v>
      </c>
      <c r="BT19" s="51">
        <v>0</v>
      </c>
      <c r="BU19" s="51">
        <v>0.20432800000000001</v>
      </c>
      <c r="BV19" s="51">
        <v>-0.31671899999999997</v>
      </c>
      <c r="BW19" s="51">
        <v>-3.8124400000000001</v>
      </c>
      <c r="BX19" s="2">
        <v>6.8133900000000002E-5</v>
      </c>
      <c r="BY19" s="51">
        <v>5</v>
      </c>
      <c r="BZ19" s="51">
        <v>480.49299999999999</v>
      </c>
      <c r="CA19" s="51">
        <v>281.78199999999998</v>
      </c>
      <c r="CB19" s="51">
        <v>45.6</v>
      </c>
      <c r="CC19" s="51">
        <v>0</v>
      </c>
      <c r="CD19" s="51">
        <v>0.187334</v>
      </c>
      <c r="CE19" s="51">
        <v>-1.2126399999999999</v>
      </c>
      <c r="CF19" s="51">
        <v>-3.5626099999999998</v>
      </c>
      <c r="CG19" s="2">
        <v>4.4066900000000003E-5</v>
      </c>
      <c r="CH19" s="51">
        <v>283.65300000000002</v>
      </c>
      <c r="CI19" s="51">
        <v>42.8</v>
      </c>
      <c r="CJ19" s="51">
        <v>0</v>
      </c>
      <c r="CK19" s="51">
        <v>5.8288600000000003E-2</v>
      </c>
      <c r="CL19" s="51">
        <v>-1.27617</v>
      </c>
      <c r="CM19" s="51">
        <v>-3.24803</v>
      </c>
      <c r="CN19" s="2">
        <v>2.7313499999999999E-5</v>
      </c>
      <c r="CO19" s="51">
        <v>270.54700000000003</v>
      </c>
      <c r="CP19" s="51">
        <v>55.5794</v>
      </c>
      <c r="CQ19" s="51">
        <v>280.18299999999999</v>
      </c>
      <c r="CR19" s="51">
        <v>0</v>
      </c>
      <c r="CS19" s="51">
        <v>19.952100000000002</v>
      </c>
      <c r="CT19" s="51">
        <v>282.78500000000003</v>
      </c>
      <c r="CU19" s="51">
        <v>272.65499999999997</v>
      </c>
      <c r="CV19" s="51">
        <v>49.2</v>
      </c>
      <c r="CW19" s="51">
        <v>-0.45975100000000002</v>
      </c>
      <c r="CX19" s="51">
        <v>-1.7711600000000001</v>
      </c>
      <c r="CY19" s="51">
        <v>-50</v>
      </c>
      <c r="CZ19" s="51">
        <v>0</v>
      </c>
      <c r="DA19" s="51">
        <v>0</v>
      </c>
      <c r="DB19" s="51">
        <v>0</v>
      </c>
      <c r="DC19" s="51">
        <v>0</v>
      </c>
      <c r="DD19" s="51">
        <v>0</v>
      </c>
      <c r="DE19" s="51">
        <v>1.875</v>
      </c>
      <c r="DF19" s="51">
        <v>0</v>
      </c>
      <c r="DG19" s="51">
        <v>0.5625</v>
      </c>
      <c r="DH19" s="51">
        <v>0</v>
      </c>
      <c r="DI19" s="51">
        <v>0</v>
      </c>
      <c r="DJ19" s="51">
        <v>0</v>
      </c>
      <c r="DK19" s="51">
        <v>0</v>
      </c>
      <c r="DL19" s="51">
        <v>0</v>
      </c>
      <c r="DM19" s="51">
        <v>0</v>
      </c>
      <c r="DN19" s="51">
        <v>0</v>
      </c>
      <c r="DO19" s="51">
        <v>0</v>
      </c>
      <c r="DP19" s="51">
        <v>11969</v>
      </c>
      <c r="DQ19" s="51">
        <v>20.2776</v>
      </c>
      <c r="DR19" s="51">
        <v>0</v>
      </c>
      <c r="DS19" s="51">
        <v>7.7270500000000006E-2</v>
      </c>
      <c r="DT19" s="51">
        <v>0</v>
      </c>
      <c r="DU19" s="51">
        <v>0</v>
      </c>
      <c r="DV19" s="51">
        <v>0</v>
      </c>
      <c r="DW19" s="51">
        <v>0</v>
      </c>
      <c r="DX19" s="51">
        <v>5</v>
      </c>
      <c r="DY19" s="51">
        <v>0</v>
      </c>
      <c r="DZ19" s="51">
        <v>88.711600000000004</v>
      </c>
      <c r="EA19" s="51">
        <v>13235.6</v>
      </c>
      <c r="EB19" s="51">
        <v>204.62899999999999</v>
      </c>
      <c r="EC19" s="51">
        <v>5.8273799999999998</v>
      </c>
      <c r="ED19" s="51">
        <v>-16.586099999999998</v>
      </c>
      <c r="EE19" s="51">
        <v>2.8821599999999999E-3</v>
      </c>
      <c r="EF19" s="51">
        <v>3449.6</v>
      </c>
      <c r="EG19" s="51">
        <v>33.6</v>
      </c>
      <c r="EH19" s="51">
        <v>0</v>
      </c>
      <c r="EI19" s="51">
        <v>19</v>
      </c>
    </row>
    <row r="20" spans="1:139" x14ac:dyDescent="0.3">
      <c r="A20" s="10">
        <v>45620.875</v>
      </c>
      <c r="B20" s="51">
        <v>103253</v>
      </c>
      <c r="C20" s="51">
        <v>24135</v>
      </c>
      <c r="D20" s="51">
        <v>1.6005100000000001</v>
      </c>
      <c r="E20" s="51">
        <v>12067.7</v>
      </c>
      <c r="F20" s="51">
        <v>209.434</v>
      </c>
      <c r="G20" s="51">
        <v>59.8</v>
      </c>
      <c r="H20" s="51">
        <v>0</v>
      </c>
      <c r="I20" s="51">
        <v>-3.0508799999999999E-2</v>
      </c>
      <c r="J20" s="51">
        <v>-0.53779600000000005</v>
      </c>
      <c r="K20" s="51">
        <v>-20.695499999999999</v>
      </c>
      <c r="L20" s="2">
        <v>6.50739E-5</v>
      </c>
      <c r="M20" s="51">
        <v>9460.09</v>
      </c>
      <c r="N20" s="51">
        <v>230.47800000000001</v>
      </c>
      <c r="O20" s="51">
        <v>100</v>
      </c>
      <c r="P20" s="51">
        <v>100</v>
      </c>
      <c r="Q20" s="51">
        <v>2.8919899999999998E-2</v>
      </c>
      <c r="R20" s="51">
        <v>6.02799</v>
      </c>
      <c r="S20" s="51">
        <v>-17.426600000000001</v>
      </c>
      <c r="T20" s="2">
        <v>8.3375199999999994E-5</v>
      </c>
      <c r="U20" s="51">
        <v>7451.36</v>
      </c>
      <c r="V20" s="51">
        <v>246.72800000000001</v>
      </c>
      <c r="W20" s="51">
        <v>46.5</v>
      </c>
      <c r="X20" s="51">
        <v>0</v>
      </c>
      <c r="Y20" s="51">
        <v>1.4375000000000001E-2</v>
      </c>
      <c r="Z20" s="51">
        <v>7.4242600000000003</v>
      </c>
      <c r="AA20" s="51">
        <v>-14.9887</v>
      </c>
      <c r="AB20" s="2">
        <v>3.5470899999999999E-5</v>
      </c>
      <c r="AC20" s="51">
        <v>5797.97</v>
      </c>
      <c r="AD20" s="51">
        <v>259.14400000000001</v>
      </c>
      <c r="AE20" s="51">
        <v>10</v>
      </c>
      <c r="AF20" s="51">
        <v>0</v>
      </c>
      <c r="AG20" s="51">
        <v>-0.11625000000000001</v>
      </c>
      <c r="AH20" s="51">
        <v>6.3727200000000002</v>
      </c>
      <c r="AI20" s="51">
        <v>-11.3726</v>
      </c>
      <c r="AJ20" s="2">
        <v>6.1995099999999999E-5</v>
      </c>
      <c r="AK20" s="51">
        <v>4393.96</v>
      </c>
      <c r="AL20" s="51">
        <v>266.94499999999999</v>
      </c>
      <c r="AM20" s="51">
        <v>42.6</v>
      </c>
      <c r="AN20" s="51">
        <v>0</v>
      </c>
      <c r="AO20" s="51">
        <v>-6.4203099999999999E-2</v>
      </c>
      <c r="AP20" s="51">
        <v>6.4515599999999997</v>
      </c>
      <c r="AQ20" s="51">
        <v>-10.7775</v>
      </c>
      <c r="AR20" s="2">
        <v>5.7257799999999999E-5</v>
      </c>
      <c r="AS20" s="51">
        <v>3169.92</v>
      </c>
      <c r="AT20" s="51">
        <v>274.56099999999998</v>
      </c>
      <c r="AU20" s="51">
        <v>34.5</v>
      </c>
      <c r="AV20" s="51">
        <v>0</v>
      </c>
      <c r="AW20" s="51">
        <v>-2.0015600000000001E-2</v>
      </c>
      <c r="AX20" s="51">
        <v>6.6588799999999999</v>
      </c>
      <c r="AY20" s="51">
        <v>-6.5464700000000002</v>
      </c>
      <c r="AZ20" s="2">
        <v>2.12924E-5</v>
      </c>
      <c r="BA20" s="51">
        <v>1599.15</v>
      </c>
      <c r="BB20" s="51">
        <v>276.86599999999999</v>
      </c>
      <c r="BC20" s="51">
        <v>8.6999999999999993</v>
      </c>
      <c r="BD20" s="51">
        <v>0</v>
      </c>
      <c r="BE20" s="51">
        <v>6.7187499999999997E-2</v>
      </c>
      <c r="BF20" s="51">
        <v>2.0393300000000001</v>
      </c>
      <c r="BG20" s="51">
        <v>-4.5607300000000004</v>
      </c>
      <c r="BH20" s="2">
        <v>8.9448699999999996E-5</v>
      </c>
      <c r="BI20" s="51">
        <v>909.97299999999996</v>
      </c>
      <c r="BJ20" s="51">
        <v>279.77499999999998</v>
      </c>
      <c r="BK20" s="51">
        <v>30.6</v>
      </c>
      <c r="BL20" s="51">
        <v>0</v>
      </c>
      <c r="BM20" s="51">
        <v>0.15673699999999999</v>
      </c>
      <c r="BN20" s="51">
        <v>0.88694600000000001</v>
      </c>
      <c r="BO20" s="51">
        <v>-3.9618600000000002</v>
      </c>
      <c r="BP20" s="2">
        <v>5.8464400000000002E-5</v>
      </c>
      <c r="BQ20" s="51">
        <v>690.92</v>
      </c>
      <c r="BR20" s="51">
        <v>280.661</v>
      </c>
      <c r="BS20" s="51">
        <v>40.5</v>
      </c>
      <c r="BT20" s="51">
        <v>0</v>
      </c>
      <c r="BU20" s="51">
        <v>0.17066600000000001</v>
      </c>
      <c r="BV20" s="51">
        <v>0.23782</v>
      </c>
      <c r="BW20" s="51">
        <v>-3.5479699999999998</v>
      </c>
      <c r="BX20" s="2">
        <v>6.1956699999999996E-5</v>
      </c>
      <c r="BY20" s="51">
        <v>5</v>
      </c>
      <c r="BZ20" s="51">
        <v>476.67899999999997</v>
      </c>
      <c r="CA20" s="51">
        <v>281.93400000000003</v>
      </c>
      <c r="CB20" s="51">
        <v>46.3</v>
      </c>
      <c r="CC20" s="51">
        <v>0</v>
      </c>
      <c r="CD20" s="51">
        <v>0.134548</v>
      </c>
      <c r="CE20" s="51">
        <v>-0.42298599999999997</v>
      </c>
      <c r="CF20" s="51">
        <v>-3.20716</v>
      </c>
      <c r="CG20" s="2">
        <v>4.5998499999999997E-5</v>
      </c>
      <c r="CH20" s="51">
        <v>283.63299999999998</v>
      </c>
      <c r="CI20" s="51">
        <v>44.3</v>
      </c>
      <c r="CJ20" s="51">
        <v>0</v>
      </c>
      <c r="CK20" s="51">
        <v>4.06177E-2</v>
      </c>
      <c r="CL20" s="51">
        <v>-0.30511199999999999</v>
      </c>
      <c r="CM20" s="51">
        <v>-2.8031999999999999</v>
      </c>
      <c r="CN20" s="2">
        <v>2.8427200000000001E-5</v>
      </c>
      <c r="CO20" s="51">
        <v>266.66800000000001</v>
      </c>
      <c r="CP20" s="51">
        <v>55.5794</v>
      </c>
      <c r="CQ20" s="51">
        <v>279.89999999999998</v>
      </c>
      <c r="CR20" s="51">
        <v>0</v>
      </c>
      <c r="CS20" s="51">
        <v>15.310700000000001</v>
      </c>
      <c r="CT20" s="51">
        <v>282.47300000000001</v>
      </c>
      <c r="CU20" s="51">
        <v>272.89999999999998</v>
      </c>
      <c r="CV20" s="51">
        <v>51.1</v>
      </c>
      <c r="CW20" s="51">
        <v>0.49179699999999998</v>
      </c>
      <c r="CX20" s="51">
        <v>-1.53382</v>
      </c>
      <c r="CY20" s="51">
        <v>-50</v>
      </c>
      <c r="CZ20" s="51">
        <v>0</v>
      </c>
      <c r="DA20" s="51">
        <v>0</v>
      </c>
      <c r="DB20" s="51">
        <v>0</v>
      </c>
      <c r="DC20" s="51">
        <v>0</v>
      </c>
      <c r="DD20" s="51">
        <v>0</v>
      </c>
      <c r="DE20" s="51">
        <v>1.875</v>
      </c>
      <c r="DF20" s="51">
        <v>0</v>
      </c>
      <c r="DG20" s="51">
        <v>0.5625</v>
      </c>
      <c r="DH20" s="51">
        <v>0</v>
      </c>
      <c r="DI20" s="51">
        <v>0</v>
      </c>
      <c r="DJ20" s="51">
        <v>0</v>
      </c>
      <c r="DK20" s="51">
        <v>0</v>
      </c>
      <c r="DL20" s="51">
        <v>0</v>
      </c>
      <c r="DM20" s="51">
        <v>0</v>
      </c>
      <c r="DN20" s="51">
        <v>0</v>
      </c>
      <c r="DO20" s="51">
        <v>0</v>
      </c>
      <c r="DP20" s="51">
        <v>0</v>
      </c>
      <c r="DQ20" s="51">
        <v>20.5168</v>
      </c>
      <c r="DR20" s="51">
        <v>0</v>
      </c>
      <c r="DS20" s="51">
        <v>8.5693400000000003E-2</v>
      </c>
      <c r="DT20" s="51">
        <v>0</v>
      </c>
      <c r="DU20" s="51">
        <v>0</v>
      </c>
      <c r="DV20" s="51">
        <v>3.8</v>
      </c>
      <c r="DW20" s="51">
        <v>0</v>
      </c>
      <c r="DX20" s="51">
        <v>100</v>
      </c>
      <c r="DY20" s="51">
        <v>39.1</v>
      </c>
      <c r="DZ20" s="51">
        <v>51.819299999999998</v>
      </c>
      <c r="EA20" s="51">
        <v>12788.5</v>
      </c>
      <c r="EB20" s="51">
        <v>205.202</v>
      </c>
      <c r="EC20" s="51">
        <v>2.2126800000000002</v>
      </c>
      <c r="ED20" s="51">
        <v>-16.8216</v>
      </c>
      <c r="EE20" s="51">
        <v>-6.4034000000000001E-3</v>
      </c>
      <c r="EF20" s="51">
        <v>3446.56</v>
      </c>
      <c r="EG20" s="51">
        <v>34.799999999999997</v>
      </c>
      <c r="EH20" s="51">
        <v>0</v>
      </c>
      <c r="EI20" s="51">
        <v>20</v>
      </c>
    </row>
    <row r="21" spans="1:139" x14ac:dyDescent="0.3">
      <c r="A21" s="10">
        <v>45621</v>
      </c>
      <c r="B21" s="51">
        <v>103147</v>
      </c>
      <c r="C21" s="51">
        <v>24135.3</v>
      </c>
      <c r="D21" s="51">
        <v>2.0053800000000002</v>
      </c>
      <c r="E21" s="51">
        <v>12064.6</v>
      </c>
      <c r="F21" s="51">
        <v>209.767</v>
      </c>
      <c r="G21" s="51">
        <v>64.599999999999994</v>
      </c>
      <c r="H21" s="51">
        <v>0</v>
      </c>
      <c r="I21" s="51">
        <v>1.5003900000000001E-2</v>
      </c>
      <c r="J21" s="51">
        <v>-6.9329599999999996</v>
      </c>
      <c r="K21" s="51">
        <v>-20.783899999999999</v>
      </c>
      <c r="L21" s="51">
        <v>1.03571E-4</v>
      </c>
      <c r="M21" s="51">
        <v>9453.7900000000009</v>
      </c>
      <c r="N21" s="51">
        <v>231.07</v>
      </c>
      <c r="O21" s="51">
        <v>86.1</v>
      </c>
      <c r="P21" s="51">
        <v>5</v>
      </c>
      <c r="Q21" s="51">
        <v>-5.2447300000000002E-2</v>
      </c>
      <c r="R21" s="51">
        <v>4.3716699999999999</v>
      </c>
      <c r="S21" s="51">
        <v>-19.4343</v>
      </c>
      <c r="T21" s="2">
        <v>7.5218300000000005E-5</v>
      </c>
      <c r="U21" s="51">
        <v>7442.87</v>
      </c>
      <c r="V21" s="51">
        <v>247.261</v>
      </c>
      <c r="W21" s="51">
        <v>25</v>
      </c>
      <c r="X21" s="51">
        <v>0</v>
      </c>
      <c r="Y21" s="51">
        <v>-5.1412100000000002E-2</v>
      </c>
      <c r="Z21" s="51">
        <v>7.2438700000000003</v>
      </c>
      <c r="AA21" s="51">
        <v>-15.480600000000001</v>
      </c>
      <c r="AB21" s="2">
        <v>6.7509799999999995E-5</v>
      </c>
      <c r="AC21" s="51">
        <v>5788.72</v>
      </c>
      <c r="AD21" s="51">
        <v>259.048</v>
      </c>
      <c r="AE21" s="51">
        <v>9.6</v>
      </c>
      <c r="AF21" s="51">
        <v>0</v>
      </c>
      <c r="AG21" s="51">
        <v>-3.7759800000000003E-2</v>
      </c>
      <c r="AH21" s="51">
        <v>7.3995600000000001</v>
      </c>
      <c r="AI21" s="51">
        <v>-12.3591</v>
      </c>
      <c r="AJ21" s="2">
        <v>7.4120800000000004E-5</v>
      </c>
      <c r="AK21" s="51">
        <v>4385.16</v>
      </c>
      <c r="AL21" s="51">
        <v>266.53300000000002</v>
      </c>
      <c r="AM21" s="51">
        <v>42.7</v>
      </c>
      <c r="AN21" s="51">
        <v>0</v>
      </c>
      <c r="AO21" s="51">
        <v>-7.2185600000000003E-2</v>
      </c>
      <c r="AP21" s="51">
        <v>8.3216800000000006</v>
      </c>
      <c r="AQ21" s="51">
        <v>-9.9453399999999998</v>
      </c>
      <c r="AR21" s="2">
        <v>5.7705399999999998E-5</v>
      </c>
      <c r="AS21" s="51">
        <v>3162.42</v>
      </c>
      <c r="AT21" s="51">
        <v>274.61099999999999</v>
      </c>
      <c r="AU21" s="51">
        <v>27.7</v>
      </c>
      <c r="AV21" s="51">
        <v>0</v>
      </c>
      <c r="AW21" s="51">
        <v>-8.4937499999999999E-2</v>
      </c>
      <c r="AX21" s="51">
        <v>6.0553999999999997</v>
      </c>
      <c r="AY21" s="51">
        <v>-6.5410500000000003</v>
      </c>
      <c r="AZ21" s="2">
        <v>8.3084999999999995E-5</v>
      </c>
      <c r="BA21" s="51">
        <v>1590.6</v>
      </c>
      <c r="BB21" s="51">
        <v>277.48500000000001</v>
      </c>
      <c r="BC21" s="51">
        <v>10.5</v>
      </c>
      <c r="BD21" s="51">
        <v>0</v>
      </c>
      <c r="BE21" s="51">
        <v>6.3616199999999998E-2</v>
      </c>
      <c r="BF21" s="51">
        <v>2.5790199999999999</v>
      </c>
      <c r="BG21" s="51">
        <v>-4.6209499999999997</v>
      </c>
      <c r="BH21" s="2">
        <v>7.7149699999999998E-5</v>
      </c>
      <c r="BI21" s="51">
        <v>900.91200000000003</v>
      </c>
      <c r="BJ21" s="51">
        <v>279.72800000000001</v>
      </c>
      <c r="BK21" s="51">
        <v>32.1</v>
      </c>
      <c r="BL21" s="51">
        <v>0</v>
      </c>
      <c r="BM21" s="51">
        <v>2.3445299999999999E-2</v>
      </c>
      <c r="BN21" s="51">
        <v>1.5322499999999999</v>
      </c>
      <c r="BO21" s="51">
        <v>-3.86381</v>
      </c>
      <c r="BP21" s="2">
        <v>6.3316800000000003E-5</v>
      </c>
      <c r="BQ21" s="51">
        <v>681.89800000000002</v>
      </c>
      <c r="BR21" s="51">
        <v>280.60399999999998</v>
      </c>
      <c r="BS21" s="51">
        <v>43.3</v>
      </c>
      <c r="BT21" s="51">
        <v>0</v>
      </c>
      <c r="BU21" s="51">
        <v>5.2118200000000003E-2</v>
      </c>
      <c r="BV21" s="51">
        <v>0.80291699999999999</v>
      </c>
      <c r="BW21" s="51">
        <v>-3.5007000000000001</v>
      </c>
      <c r="BX21" s="2">
        <v>5.8730500000000003E-5</v>
      </c>
      <c r="BY21" s="51">
        <v>5</v>
      </c>
      <c r="BZ21" s="51">
        <v>467.64600000000002</v>
      </c>
      <c r="CA21" s="51">
        <v>281.97800000000001</v>
      </c>
      <c r="CB21" s="51">
        <v>46.9</v>
      </c>
      <c r="CC21" s="51">
        <v>0</v>
      </c>
      <c r="CD21" s="51">
        <v>6.7678699999999994E-2</v>
      </c>
      <c r="CE21" s="51">
        <v>0.37023200000000001</v>
      </c>
      <c r="CF21" s="51">
        <v>-3.1846100000000002</v>
      </c>
      <c r="CG21" s="2">
        <v>3.8995000000000002E-5</v>
      </c>
      <c r="CH21" s="51">
        <v>283.47899999999998</v>
      </c>
      <c r="CI21" s="51">
        <v>44.6</v>
      </c>
      <c r="CJ21" s="51">
        <v>0</v>
      </c>
      <c r="CK21" s="51">
        <v>4.0057099999999998E-2</v>
      </c>
      <c r="CL21" s="51">
        <v>0.77975300000000003</v>
      </c>
      <c r="CM21" s="51">
        <v>-2.8066800000000001</v>
      </c>
      <c r="CN21" s="2">
        <v>2.9493300000000001E-5</v>
      </c>
      <c r="CO21" s="51">
        <v>257.63900000000001</v>
      </c>
      <c r="CP21" s="51">
        <v>55.5794</v>
      </c>
      <c r="CQ21" s="51">
        <v>278.642</v>
      </c>
      <c r="CR21" s="51">
        <v>0</v>
      </c>
      <c r="CS21" s="51">
        <v>15.622299999999999</v>
      </c>
      <c r="CT21" s="51">
        <v>281.58999999999997</v>
      </c>
      <c r="CU21" s="51">
        <v>272.642</v>
      </c>
      <c r="CV21" s="51">
        <v>53.3</v>
      </c>
      <c r="CW21" s="51">
        <v>1.4358299999999999</v>
      </c>
      <c r="CX21" s="51">
        <v>-1.4445699999999999</v>
      </c>
      <c r="CY21" s="51">
        <v>-50</v>
      </c>
      <c r="CZ21" s="51">
        <v>0</v>
      </c>
      <c r="DA21" s="51">
        <v>0</v>
      </c>
      <c r="DB21" s="51">
        <v>0</v>
      </c>
      <c r="DC21" s="51">
        <v>0</v>
      </c>
      <c r="DD21" s="51">
        <v>0</v>
      </c>
      <c r="DE21" s="51">
        <v>1.875</v>
      </c>
      <c r="DF21" s="51">
        <v>0</v>
      </c>
      <c r="DG21" s="51">
        <v>0.5625</v>
      </c>
      <c r="DH21" s="51">
        <v>0</v>
      </c>
      <c r="DI21" s="51">
        <v>0</v>
      </c>
      <c r="DJ21" s="51">
        <v>0</v>
      </c>
      <c r="DK21" s="51">
        <v>0</v>
      </c>
      <c r="DL21" s="51">
        <v>0</v>
      </c>
      <c r="DM21" s="51">
        <v>0</v>
      </c>
      <c r="DN21" s="51">
        <v>0</v>
      </c>
      <c r="DO21" s="51">
        <v>0</v>
      </c>
      <c r="DP21" s="51">
        <v>0</v>
      </c>
      <c r="DQ21" s="51">
        <v>21.0398</v>
      </c>
      <c r="DR21" s="51">
        <v>0</v>
      </c>
      <c r="DS21" s="51">
        <v>-0.23815900000000001</v>
      </c>
      <c r="DT21" s="51">
        <v>0</v>
      </c>
      <c r="DU21" s="51">
        <v>0</v>
      </c>
      <c r="DV21" s="51">
        <v>0</v>
      </c>
      <c r="DW21" s="51">
        <v>0</v>
      </c>
      <c r="DX21" s="51">
        <v>5</v>
      </c>
      <c r="DY21" s="51">
        <v>49.2</v>
      </c>
      <c r="DZ21" s="51">
        <v>44.920499999999997</v>
      </c>
      <c r="EA21" s="51">
        <v>13004</v>
      </c>
      <c r="EB21" s="51">
        <v>204.73699999999999</v>
      </c>
      <c r="EC21" s="51">
        <v>1.0750999999999999</v>
      </c>
      <c r="ED21" s="51">
        <v>-18.611699999999999</v>
      </c>
      <c r="EE21" s="51">
        <v>2.84118E-3</v>
      </c>
      <c r="EF21" s="51">
        <v>3427.84</v>
      </c>
      <c r="EG21" s="51">
        <v>28.6</v>
      </c>
      <c r="EH21" s="51">
        <v>0</v>
      </c>
      <c r="EI21" s="51">
        <v>21</v>
      </c>
    </row>
    <row r="22" spans="1:139" x14ac:dyDescent="0.3">
      <c r="A22" s="10">
        <v>45621.125</v>
      </c>
      <c r="B22" s="51">
        <v>103060</v>
      </c>
      <c r="C22" s="51">
        <v>24135</v>
      </c>
      <c r="D22" s="51">
        <v>2.20017</v>
      </c>
      <c r="E22" s="51">
        <v>12060.9</v>
      </c>
      <c r="F22" s="51">
        <v>209.64099999999999</v>
      </c>
      <c r="G22" s="51">
        <v>51.5</v>
      </c>
      <c r="H22" s="51">
        <v>0</v>
      </c>
      <c r="I22" s="51">
        <v>1.7635700000000001E-2</v>
      </c>
      <c r="J22" s="51">
        <v>-7.1408699999999996</v>
      </c>
      <c r="K22" s="51">
        <v>-18.459800000000001</v>
      </c>
      <c r="L22" s="2">
        <v>-1.2045199999999999E-5</v>
      </c>
      <c r="M22" s="51">
        <v>9448.17</v>
      </c>
      <c r="N22" s="51">
        <v>230.98699999999999</v>
      </c>
      <c r="O22" s="51">
        <v>90.4</v>
      </c>
      <c r="P22" s="51">
        <v>5</v>
      </c>
      <c r="Q22" s="51">
        <v>-5.9310500000000002E-2</v>
      </c>
      <c r="R22" s="51">
        <v>0.45095200000000002</v>
      </c>
      <c r="S22" s="51">
        <v>-18.159800000000001</v>
      </c>
      <c r="T22" s="51">
        <v>1.04669E-4</v>
      </c>
      <c r="U22" s="51">
        <v>7433.95</v>
      </c>
      <c r="V22" s="51">
        <v>247.46100000000001</v>
      </c>
      <c r="W22" s="51">
        <v>13.1</v>
      </c>
      <c r="X22" s="51">
        <v>0</v>
      </c>
      <c r="Y22" s="51">
        <v>-1.42871E-2</v>
      </c>
      <c r="Z22" s="51">
        <v>4.4851999999999999</v>
      </c>
      <c r="AA22" s="51">
        <v>-16.664100000000001</v>
      </c>
      <c r="AB22" s="2">
        <v>9.9716099999999999E-5</v>
      </c>
      <c r="AC22" s="51">
        <v>5779.05</v>
      </c>
      <c r="AD22" s="51">
        <v>258.95400000000001</v>
      </c>
      <c r="AE22" s="51">
        <v>9.1</v>
      </c>
      <c r="AF22" s="51">
        <v>0</v>
      </c>
      <c r="AG22" s="51">
        <v>7.11836E-2</v>
      </c>
      <c r="AH22" s="51">
        <v>6.38049</v>
      </c>
      <c r="AI22" s="51">
        <v>-13.2432</v>
      </c>
      <c r="AJ22" s="2">
        <v>8.80041E-5</v>
      </c>
      <c r="AK22" s="51">
        <v>4376.1000000000004</v>
      </c>
      <c r="AL22" s="51">
        <v>266.45400000000001</v>
      </c>
      <c r="AM22" s="51">
        <v>36.700000000000003</v>
      </c>
      <c r="AN22" s="51">
        <v>0</v>
      </c>
      <c r="AO22" s="51">
        <v>3.0320300000000001E-2</v>
      </c>
      <c r="AP22" s="51">
        <v>8.8960799999999995</v>
      </c>
      <c r="AQ22" s="51">
        <v>-10.9352</v>
      </c>
      <c r="AR22" s="2">
        <v>7.0496100000000004E-5</v>
      </c>
      <c r="AS22" s="51">
        <v>3154.39</v>
      </c>
      <c r="AT22" s="51">
        <v>274.47199999999998</v>
      </c>
      <c r="AU22" s="51">
        <v>22.1</v>
      </c>
      <c r="AV22" s="51">
        <v>0</v>
      </c>
      <c r="AW22" s="51">
        <v>-9.6660200000000009E-3</v>
      </c>
      <c r="AX22" s="51">
        <v>5.4611700000000001</v>
      </c>
      <c r="AY22" s="51">
        <v>-8.1546500000000002</v>
      </c>
      <c r="AZ22" s="2">
        <v>2.91714E-5</v>
      </c>
      <c r="BA22" s="51">
        <v>1582.42</v>
      </c>
      <c r="BB22" s="51">
        <v>277.096</v>
      </c>
      <c r="BC22" s="51">
        <v>15.4</v>
      </c>
      <c r="BD22" s="51">
        <v>0</v>
      </c>
      <c r="BE22" s="51">
        <v>-3.7539999999999997E-2</v>
      </c>
      <c r="BF22" s="51">
        <v>3.2605900000000001</v>
      </c>
      <c r="BG22" s="51">
        <v>-4.9451400000000003</v>
      </c>
      <c r="BH22" s="51">
        <v>1.10775E-4</v>
      </c>
      <c r="BI22" s="51">
        <v>893.27200000000005</v>
      </c>
      <c r="BJ22" s="51">
        <v>279.55599999999998</v>
      </c>
      <c r="BK22" s="51">
        <v>35.1</v>
      </c>
      <c r="BL22" s="51">
        <v>0</v>
      </c>
      <c r="BM22" s="51">
        <v>8.5697800000000005E-2</v>
      </c>
      <c r="BN22" s="51">
        <v>1.5427900000000001</v>
      </c>
      <c r="BO22" s="51">
        <v>-4.1591699999999996</v>
      </c>
      <c r="BP22" s="2">
        <v>6.7875700000000005E-5</v>
      </c>
      <c r="BQ22" s="51">
        <v>674.32100000000003</v>
      </c>
      <c r="BR22" s="51">
        <v>280.62200000000001</v>
      </c>
      <c r="BS22" s="51">
        <v>43.5</v>
      </c>
      <c r="BT22" s="51">
        <v>0</v>
      </c>
      <c r="BU22" s="51">
        <v>0.136818</v>
      </c>
      <c r="BV22" s="51">
        <v>0.74797599999999997</v>
      </c>
      <c r="BW22" s="51">
        <v>-3.7747999999999999</v>
      </c>
      <c r="BX22" s="2">
        <v>6.1819699999999994E-5</v>
      </c>
      <c r="BY22" s="51">
        <v>5</v>
      </c>
      <c r="BZ22" s="51">
        <v>460.02499999999998</v>
      </c>
      <c r="CA22" s="51">
        <v>281.99799999999999</v>
      </c>
      <c r="CB22" s="51">
        <v>46.4</v>
      </c>
      <c r="CC22" s="51">
        <v>0</v>
      </c>
      <c r="CD22" s="51">
        <v>0.16461200000000001</v>
      </c>
      <c r="CE22" s="51">
        <v>0.48551499999999997</v>
      </c>
      <c r="CF22" s="51">
        <v>-3.4334500000000001</v>
      </c>
      <c r="CG22" s="2">
        <v>4.3702300000000003E-5</v>
      </c>
      <c r="CH22" s="51">
        <v>283.18799999999999</v>
      </c>
      <c r="CI22" s="51">
        <v>46.1</v>
      </c>
      <c r="CJ22" s="51">
        <v>0</v>
      </c>
      <c r="CK22" s="51">
        <v>0.120186</v>
      </c>
      <c r="CL22" s="51">
        <v>1.0276000000000001</v>
      </c>
      <c r="CM22" s="51">
        <v>-3.02508</v>
      </c>
      <c r="CN22" s="2">
        <v>2.8203200000000001E-5</v>
      </c>
      <c r="CO22" s="51">
        <v>250.107</v>
      </c>
      <c r="CP22" s="51">
        <v>55.5794</v>
      </c>
      <c r="CQ22" s="51">
        <v>278.02499999999998</v>
      </c>
      <c r="CR22" s="51">
        <v>0</v>
      </c>
      <c r="CS22" s="51">
        <v>14.6473</v>
      </c>
      <c r="CT22" s="51">
        <v>280.95299999999997</v>
      </c>
      <c r="CU22" s="51">
        <v>272.41500000000002</v>
      </c>
      <c r="CV22" s="51">
        <v>54.6</v>
      </c>
      <c r="CW22" s="51">
        <v>1.4750000000000001</v>
      </c>
      <c r="CX22" s="51">
        <v>-1.5669299999999999</v>
      </c>
      <c r="CY22" s="51">
        <v>-50</v>
      </c>
      <c r="CZ22" s="51">
        <v>0</v>
      </c>
      <c r="DA22" s="51">
        <v>0</v>
      </c>
      <c r="DB22" s="51">
        <v>0</v>
      </c>
      <c r="DC22" s="51">
        <v>0</v>
      </c>
      <c r="DD22" s="51">
        <v>0</v>
      </c>
      <c r="DE22" s="51">
        <v>1.875</v>
      </c>
      <c r="DF22" s="51">
        <v>0</v>
      </c>
      <c r="DG22" s="51">
        <v>0.5625</v>
      </c>
      <c r="DH22" s="51">
        <v>0</v>
      </c>
      <c r="DI22" s="51">
        <v>0</v>
      </c>
      <c r="DJ22" s="51">
        <v>0</v>
      </c>
      <c r="DK22" s="51">
        <v>0</v>
      </c>
      <c r="DL22" s="51">
        <v>0</v>
      </c>
      <c r="DM22" s="51">
        <v>0</v>
      </c>
      <c r="DN22" s="51">
        <v>0</v>
      </c>
      <c r="DO22" s="51">
        <v>0</v>
      </c>
      <c r="DP22" s="51">
        <v>0</v>
      </c>
      <c r="DQ22" s="51">
        <v>21.4771</v>
      </c>
      <c r="DR22" s="51">
        <v>0</v>
      </c>
      <c r="DS22" s="51">
        <v>0.17627000000000001</v>
      </c>
      <c r="DT22" s="51">
        <v>0</v>
      </c>
      <c r="DU22" s="51">
        <v>0</v>
      </c>
      <c r="DV22" s="51">
        <v>0</v>
      </c>
      <c r="DW22" s="51">
        <v>0</v>
      </c>
      <c r="DX22" s="51">
        <v>5</v>
      </c>
      <c r="DY22" s="51">
        <v>36.6</v>
      </c>
      <c r="DZ22" s="51">
        <v>48.141199999999998</v>
      </c>
      <c r="EA22" s="51">
        <v>12932.2</v>
      </c>
      <c r="EB22" s="51">
        <v>204.816</v>
      </c>
      <c r="EC22" s="51">
        <v>-2.32959</v>
      </c>
      <c r="ED22" s="51">
        <v>-17.7883</v>
      </c>
      <c r="EE22" s="51">
        <v>-4.2016599999999997E-4</v>
      </c>
      <c r="EF22" s="51">
        <v>3385.12</v>
      </c>
      <c r="EG22" s="51">
        <v>24.8</v>
      </c>
      <c r="EH22" s="51">
        <v>0</v>
      </c>
      <c r="EI22" s="51">
        <v>22</v>
      </c>
    </row>
    <row r="23" spans="1:139" x14ac:dyDescent="0.3">
      <c r="A23" s="10">
        <v>45621.25</v>
      </c>
      <c r="B23" s="51">
        <v>102995</v>
      </c>
      <c r="C23" s="51">
        <v>24135</v>
      </c>
      <c r="D23" s="51">
        <v>2.2010700000000001</v>
      </c>
      <c r="E23" s="51">
        <v>12061.1</v>
      </c>
      <c r="F23" s="51">
        <v>209.97399999999999</v>
      </c>
      <c r="G23" s="51">
        <v>48.8</v>
      </c>
      <c r="H23" s="51">
        <v>0</v>
      </c>
      <c r="I23" s="51">
        <v>-2.9941400000000002E-3</v>
      </c>
      <c r="J23" s="51">
        <v>-2.3819499999999998</v>
      </c>
      <c r="K23" s="51">
        <v>-15.6669</v>
      </c>
      <c r="L23" s="2">
        <v>5.6540599999999999E-5</v>
      </c>
      <c r="M23" s="51">
        <v>9449.06</v>
      </c>
      <c r="N23" s="51">
        <v>230.66800000000001</v>
      </c>
      <c r="O23" s="51">
        <v>89</v>
      </c>
      <c r="P23" s="51">
        <v>5</v>
      </c>
      <c r="Q23" s="51">
        <v>-2.3154299999999999E-2</v>
      </c>
      <c r="R23" s="51">
        <v>-2.9273500000000001</v>
      </c>
      <c r="S23" s="51">
        <v>-19.555099999999999</v>
      </c>
      <c r="T23" s="2">
        <v>6.1066299999999995E-5</v>
      </c>
      <c r="U23" s="51">
        <v>7433.84</v>
      </c>
      <c r="V23" s="51">
        <v>247.96299999999999</v>
      </c>
      <c r="W23" s="51">
        <v>11</v>
      </c>
      <c r="X23" s="51">
        <v>0</v>
      </c>
      <c r="Y23" s="51">
        <v>4.2230499999999997E-2</v>
      </c>
      <c r="Z23" s="51">
        <v>0.150787</v>
      </c>
      <c r="AA23" s="51">
        <v>-17.238700000000001</v>
      </c>
      <c r="AB23" s="51">
        <v>1.07472E-4</v>
      </c>
      <c r="AC23" s="51">
        <v>5776.11</v>
      </c>
      <c r="AD23" s="51">
        <v>259.48500000000001</v>
      </c>
      <c r="AE23" s="51">
        <v>9.9</v>
      </c>
      <c r="AF23" s="51">
        <v>0</v>
      </c>
      <c r="AG23" s="51">
        <v>9.7398399999999996E-2</v>
      </c>
      <c r="AH23" s="51">
        <v>4.5021199999999997</v>
      </c>
      <c r="AI23" s="51">
        <v>-14.200200000000001</v>
      </c>
      <c r="AJ23" s="2">
        <v>9.8683099999999997E-5</v>
      </c>
      <c r="AK23" s="51">
        <v>4371.17</v>
      </c>
      <c r="AL23" s="51">
        <v>266.93099999999998</v>
      </c>
      <c r="AM23" s="51">
        <v>15.4</v>
      </c>
      <c r="AN23" s="51">
        <v>0</v>
      </c>
      <c r="AO23" s="51">
        <v>-9.8566399999999998E-2</v>
      </c>
      <c r="AP23" s="51">
        <v>7.4642400000000002</v>
      </c>
      <c r="AQ23" s="51">
        <v>-13.379300000000001</v>
      </c>
      <c r="AR23" s="2">
        <v>9.3198199999999998E-5</v>
      </c>
      <c r="AS23" s="51">
        <v>3149.83</v>
      </c>
      <c r="AT23" s="51">
        <v>274.17</v>
      </c>
      <c r="AU23" s="51">
        <v>19.7</v>
      </c>
      <c r="AV23" s="51">
        <v>0</v>
      </c>
      <c r="AW23" s="51">
        <v>-8.1970699999999994E-2</v>
      </c>
      <c r="AX23" s="51">
        <v>5.83256</v>
      </c>
      <c r="AY23" s="51">
        <v>-9.6939499999999992</v>
      </c>
      <c r="AZ23" s="2">
        <v>4.7263699999999999E-5</v>
      </c>
      <c r="BA23" s="51">
        <v>1577.72</v>
      </c>
      <c r="BB23" s="51">
        <v>277.28699999999998</v>
      </c>
      <c r="BC23" s="51">
        <v>13.1</v>
      </c>
      <c r="BD23" s="51">
        <v>0</v>
      </c>
      <c r="BE23" s="51">
        <v>6.4304700000000006E-2</v>
      </c>
      <c r="BF23" s="51">
        <v>1.69767</v>
      </c>
      <c r="BG23" s="51">
        <v>-4.9273300000000004</v>
      </c>
      <c r="BH23" s="51">
        <v>1.0814099999999999E-4</v>
      </c>
      <c r="BI23" s="51">
        <v>888.101</v>
      </c>
      <c r="BJ23" s="51">
        <v>279.839</v>
      </c>
      <c r="BK23" s="51">
        <v>28.3</v>
      </c>
      <c r="BL23" s="51">
        <v>0</v>
      </c>
      <c r="BM23" s="51">
        <v>9.4870099999999999E-2</v>
      </c>
      <c r="BN23" s="51">
        <v>0.81098599999999998</v>
      </c>
      <c r="BO23" s="51">
        <v>-4.0538299999999996</v>
      </c>
      <c r="BP23" s="2">
        <v>9.07793E-5</v>
      </c>
      <c r="BQ23" s="51">
        <v>668.98199999999997</v>
      </c>
      <c r="BR23" s="51">
        <v>280.82299999999998</v>
      </c>
      <c r="BS23" s="51">
        <v>39.700000000000003</v>
      </c>
      <c r="BT23" s="51">
        <v>0</v>
      </c>
      <c r="BU23" s="51">
        <v>0.13428999999999999</v>
      </c>
      <c r="BV23" s="51">
        <v>0.19081500000000001</v>
      </c>
      <c r="BW23" s="51">
        <v>-3.70885</v>
      </c>
      <c r="BX23" s="2">
        <v>7.4076800000000002E-5</v>
      </c>
      <c r="BY23" s="51">
        <v>5</v>
      </c>
      <c r="BZ23" s="51">
        <v>454.57400000000001</v>
      </c>
      <c r="CA23" s="51">
        <v>282.13099999999997</v>
      </c>
      <c r="CB23" s="51">
        <v>45.9</v>
      </c>
      <c r="CC23" s="51">
        <v>0</v>
      </c>
      <c r="CD23" s="51">
        <v>0.151918</v>
      </c>
      <c r="CE23" s="51">
        <v>9.6462400000000004E-2</v>
      </c>
      <c r="CF23" s="51">
        <v>-3.4230200000000002</v>
      </c>
      <c r="CG23" s="2">
        <v>5.1020599999999997E-5</v>
      </c>
      <c r="CH23" s="51">
        <v>283.10000000000002</v>
      </c>
      <c r="CI23" s="51">
        <v>47.4</v>
      </c>
      <c r="CJ23" s="51">
        <v>0</v>
      </c>
      <c r="CK23" s="51">
        <v>0.106973</v>
      </c>
      <c r="CL23" s="51">
        <v>0.88788299999999998</v>
      </c>
      <c r="CM23" s="51">
        <v>-2.9804200000000001</v>
      </c>
      <c r="CN23" s="2">
        <v>3.5515100000000002E-5</v>
      </c>
      <c r="CO23" s="51">
        <v>244.60900000000001</v>
      </c>
      <c r="CP23" s="51">
        <v>55.5794</v>
      </c>
      <c r="CQ23" s="51">
        <v>277.73599999999999</v>
      </c>
      <c r="CR23" s="51">
        <v>0</v>
      </c>
      <c r="CS23" s="51">
        <v>14.834099999999999</v>
      </c>
      <c r="CT23" s="51">
        <v>280.58300000000003</v>
      </c>
      <c r="CU23" s="51">
        <v>272.61799999999999</v>
      </c>
      <c r="CV23" s="51">
        <v>56.9</v>
      </c>
      <c r="CW23" s="51">
        <v>1.5547200000000001</v>
      </c>
      <c r="CX23" s="51">
        <v>-1.51736</v>
      </c>
      <c r="CY23" s="51">
        <v>-50</v>
      </c>
      <c r="CZ23" s="51">
        <v>0</v>
      </c>
      <c r="DA23" s="51">
        <v>0</v>
      </c>
      <c r="DB23" s="51">
        <v>0</v>
      </c>
      <c r="DC23" s="51">
        <v>0</v>
      </c>
      <c r="DD23" s="51">
        <v>0</v>
      </c>
      <c r="DE23" s="51">
        <v>1.875</v>
      </c>
      <c r="DF23" s="51">
        <v>0</v>
      </c>
      <c r="DG23" s="51">
        <v>0.5625</v>
      </c>
      <c r="DH23" s="51">
        <v>0</v>
      </c>
      <c r="DI23" s="51">
        <v>0</v>
      </c>
      <c r="DJ23" s="51">
        <v>0</v>
      </c>
      <c r="DK23" s="51">
        <v>0</v>
      </c>
      <c r="DL23" s="51">
        <v>0</v>
      </c>
      <c r="DM23" s="51">
        <v>0</v>
      </c>
      <c r="DN23" s="51">
        <v>0</v>
      </c>
      <c r="DO23" s="51">
        <v>0</v>
      </c>
      <c r="DP23" s="51">
        <v>604</v>
      </c>
      <c r="DQ23" s="51">
        <v>22.1523</v>
      </c>
      <c r="DR23" s="51">
        <v>0</v>
      </c>
      <c r="DS23" s="51">
        <v>0.48583999999999999</v>
      </c>
      <c r="DT23" s="51">
        <v>0</v>
      </c>
      <c r="DU23" s="51">
        <v>0</v>
      </c>
      <c r="DV23" s="51">
        <v>0</v>
      </c>
      <c r="DW23" s="51">
        <v>0</v>
      </c>
      <c r="DX23" s="51">
        <v>5</v>
      </c>
      <c r="DY23" s="51">
        <v>20.8</v>
      </c>
      <c r="DZ23" s="51">
        <v>56.0764</v>
      </c>
      <c r="EA23" s="51">
        <v>12864.8</v>
      </c>
      <c r="EB23" s="51">
        <v>205.39599999999999</v>
      </c>
      <c r="EC23" s="51">
        <v>-1.8174300000000001</v>
      </c>
      <c r="ED23" s="51">
        <v>-17.413</v>
      </c>
      <c r="EE23" s="51">
        <v>-2.0529599999999999E-3</v>
      </c>
      <c r="EF23" s="51">
        <v>3342.4</v>
      </c>
      <c r="EG23" s="51">
        <v>23.2</v>
      </c>
      <c r="EH23" s="51">
        <v>0</v>
      </c>
      <c r="EI23" s="51">
        <v>23</v>
      </c>
    </row>
    <row r="24" spans="1:139" x14ac:dyDescent="0.3">
      <c r="A24" s="10">
        <v>45621.375</v>
      </c>
      <c r="B24" s="51">
        <v>102929</v>
      </c>
      <c r="C24" s="51">
        <v>24134.7</v>
      </c>
      <c r="D24" s="51">
        <v>3.5</v>
      </c>
      <c r="E24" s="51">
        <v>12066.6</v>
      </c>
      <c r="F24" s="51">
        <v>210.16399999999999</v>
      </c>
      <c r="G24" s="51">
        <v>47.9</v>
      </c>
      <c r="H24" s="51">
        <v>0</v>
      </c>
      <c r="I24" s="51">
        <v>-5.73018E-2</v>
      </c>
      <c r="J24" s="51">
        <v>-1.6029800000000001</v>
      </c>
      <c r="K24" s="51">
        <v>-15.0497</v>
      </c>
      <c r="L24" s="2">
        <v>2.59326E-5</v>
      </c>
      <c r="M24" s="51">
        <v>9453.18</v>
      </c>
      <c r="N24" s="51">
        <v>230.53</v>
      </c>
      <c r="O24" s="51">
        <v>77.099999999999994</v>
      </c>
      <c r="P24" s="51">
        <v>4.3</v>
      </c>
      <c r="Q24" s="51">
        <v>-7.6693399999999995E-2</v>
      </c>
      <c r="R24" s="51">
        <v>5.0085499999999998E-2</v>
      </c>
      <c r="S24" s="51">
        <v>-16.2224</v>
      </c>
      <c r="T24" s="2">
        <v>1.8431600000000002E-5</v>
      </c>
      <c r="U24" s="51">
        <v>7437.94</v>
      </c>
      <c r="V24" s="51">
        <v>248.13499999999999</v>
      </c>
      <c r="W24" s="51">
        <v>14.8</v>
      </c>
      <c r="X24" s="51">
        <v>0</v>
      </c>
      <c r="Y24" s="51">
        <v>8.0232399999999995E-2</v>
      </c>
      <c r="Z24" s="51">
        <v>-3.5070399999999999</v>
      </c>
      <c r="AA24" s="51">
        <v>-17.444500000000001</v>
      </c>
      <c r="AB24" s="51">
        <v>1.07859E-4</v>
      </c>
      <c r="AC24" s="51">
        <v>5777.73</v>
      </c>
      <c r="AD24" s="51">
        <v>259.91300000000001</v>
      </c>
      <c r="AE24" s="51">
        <v>7.4</v>
      </c>
      <c r="AF24" s="51">
        <v>0</v>
      </c>
      <c r="AG24" s="51">
        <v>0.134051</v>
      </c>
      <c r="AH24" s="51">
        <v>1.32298</v>
      </c>
      <c r="AI24" s="51">
        <v>-14.1646</v>
      </c>
      <c r="AJ24" s="2">
        <v>9.0834600000000006E-5</v>
      </c>
      <c r="AK24" s="51">
        <v>4368.74</v>
      </c>
      <c r="AL24" s="51">
        <v>267.41300000000001</v>
      </c>
      <c r="AM24" s="51">
        <v>12.9</v>
      </c>
      <c r="AN24" s="51">
        <v>0</v>
      </c>
      <c r="AO24" s="51">
        <v>4.9334000000000003E-2</v>
      </c>
      <c r="AP24" s="51">
        <v>4.6248699999999996</v>
      </c>
      <c r="AQ24" s="51">
        <v>-12.951499999999999</v>
      </c>
      <c r="AR24" s="2">
        <v>9.2327500000000007E-5</v>
      </c>
      <c r="AS24" s="51">
        <v>3146.73</v>
      </c>
      <c r="AT24" s="51">
        <v>274.048</v>
      </c>
      <c r="AU24" s="51">
        <v>25.3</v>
      </c>
      <c r="AV24" s="51">
        <v>0</v>
      </c>
      <c r="AW24" s="51">
        <v>-6.9898399999999999E-2</v>
      </c>
      <c r="AX24" s="51">
        <v>5.5473800000000004</v>
      </c>
      <c r="AY24" s="51">
        <v>-11.089399999999999</v>
      </c>
      <c r="AZ24" s="2">
        <v>5.38218E-5</v>
      </c>
      <c r="BA24" s="51">
        <v>1574.96</v>
      </c>
      <c r="BB24" s="51">
        <v>277.52199999999999</v>
      </c>
      <c r="BC24" s="51">
        <v>16.899999999999999</v>
      </c>
      <c r="BD24" s="51">
        <v>0</v>
      </c>
      <c r="BE24" s="51">
        <v>6.5254900000000005E-2</v>
      </c>
      <c r="BF24" s="51">
        <v>1.43326</v>
      </c>
      <c r="BG24" s="51">
        <v>-5.0919699999999999</v>
      </c>
      <c r="BH24" s="2">
        <v>7.2265899999999995E-5</v>
      </c>
      <c r="BI24" s="51">
        <v>884.88499999999999</v>
      </c>
      <c r="BJ24" s="51">
        <v>279.81900000000002</v>
      </c>
      <c r="BK24" s="51">
        <v>28.8</v>
      </c>
      <c r="BL24" s="51">
        <v>0</v>
      </c>
      <c r="BM24" s="51">
        <v>0.101619</v>
      </c>
      <c r="BN24" s="51">
        <v>0.38501999999999997</v>
      </c>
      <c r="BO24" s="51">
        <v>-4.2474999999999996</v>
      </c>
      <c r="BP24" s="2">
        <v>7.2883499999999994E-5</v>
      </c>
      <c r="BQ24" s="51">
        <v>665.822</v>
      </c>
      <c r="BR24" s="51">
        <v>280.755</v>
      </c>
      <c r="BS24" s="51">
        <v>44.6</v>
      </c>
      <c r="BT24" s="51">
        <v>0</v>
      </c>
      <c r="BU24" s="51">
        <v>0.11112900000000001</v>
      </c>
      <c r="BV24" s="51">
        <v>-0.13353799999999999</v>
      </c>
      <c r="BW24" s="51">
        <v>-4.1927199999999996</v>
      </c>
      <c r="BX24" s="2">
        <v>5.60713E-5</v>
      </c>
      <c r="BY24" s="51">
        <v>5</v>
      </c>
      <c r="BZ24" s="51">
        <v>451.41199999999998</v>
      </c>
      <c r="CA24" s="51">
        <v>282.00599999999997</v>
      </c>
      <c r="CB24" s="51">
        <v>50.8</v>
      </c>
      <c r="CC24" s="51">
        <v>0</v>
      </c>
      <c r="CD24" s="51">
        <v>7.7783199999999997E-2</v>
      </c>
      <c r="CE24" s="51">
        <v>0.32823999999999998</v>
      </c>
      <c r="CF24" s="51">
        <v>-3.7316500000000001</v>
      </c>
      <c r="CG24" s="2">
        <v>3.5223399999999999E-5</v>
      </c>
      <c r="CH24" s="51">
        <v>283.81</v>
      </c>
      <c r="CI24" s="51">
        <v>47.5</v>
      </c>
      <c r="CJ24" s="51">
        <v>0</v>
      </c>
      <c r="CK24" s="51">
        <v>2.36841E-2</v>
      </c>
      <c r="CL24" s="51">
        <v>0.86999000000000004</v>
      </c>
      <c r="CM24" s="51">
        <v>-3.3344200000000002</v>
      </c>
      <c r="CN24" s="2">
        <v>2.78999E-5</v>
      </c>
      <c r="CO24" s="51">
        <v>241.36</v>
      </c>
      <c r="CP24" s="51">
        <v>55.5794</v>
      </c>
      <c r="CQ24" s="51">
        <v>290.32499999999999</v>
      </c>
      <c r="CR24" s="51">
        <v>0</v>
      </c>
      <c r="CS24" s="51">
        <v>197.22499999999999</v>
      </c>
      <c r="CT24" s="51">
        <v>286.27499999999998</v>
      </c>
      <c r="CU24" s="51">
        <v>274.00599999999997</v>
      </c>
      <c r="CV24" s="51">
        <v>43</v>
      </c>
      <c r="CW24" s="51">
        <v>1.0509599999999999</v>
      </c>
      <c r="CX24" s="51">
        <v>-2.6469200000000002</v>
      </c>
      <c r="CY24" s="51">
        <v>-50</v>
      </c>
      <c r="CZ24" s="51">
        <v>0</v>
      </c>
      <c r="DA24" s="51">
        <v>0</v>
      </c>
      <c r="DB24" s="51">
        <v>0</v>
      </c>
      <c r="DC24" s="51">
        <v>0</v>
      </c>
      <c r="DD24" s="51">
        <v>0</v>
      </c>
      <c r="DE24" s="51">
        <v>1.875</v>
      </c>
      <c r="DF24" s="51">
        <v>0</v>
      </c>
      <c r="DG24" s="51">
        <v>0.5625</v>
      </c>
      <c r="DH24" s="51">
        <v>0</v>
      </c>
      <c r="DI24" s="51">
        <v>0</v>
      </c>
      <c r="DJ24" s="51">
        <v>0</v>
      </c>
      <c r="DK24" s="51">
        <v>0</v>
      </c>
      <c r="DL24" s="51">
        <v>0</v>
      </c>
      <c r="DM24" s="51">
        <v>0</v>
      </c>
      <c r="DN24" s="51">
        <v>0</v>
      </c>
      <c r="DO24" s="51">
        <v>0</v>
      </c>
      <c r="DP24" s="51">
        <v>10800</v>
      </c>
      <c r="DQ24" s="51">
        <v>19.023</v>
      </c>
      <c r="DR24" s="51">
        <v>0</v>
      </c>
      <c r="DS24" s="51">
        <v>0.42761199999999999</v>
      </c>
      <c r="DT24" s="51">
        <v>0</v>
      </c>
      <c r="DU24" s="51">
        <v>0</v>
      </c>
      <c r="DV24" s="51">
        <v>0</v>
      </c>
      <c r="DW24" s="51">
        <v>0</v>
      </c>
      <c r="DX24" s="51">
        <v>4.5999999999999996</v>
      </c>
      <c r="DY24" s="51">
        <v>5.5</v>
      </c>
      <c r="DZ24" s="51">
        <v>64.876900000000006</v>
      </c>
      <c r="EA24" s="51">
        <v>12842.2</v>
      </c>
      <c r="EB24" s="51">
        <v>205.85300000000001</v>
      </c>
      <c r="EC24" s="51">
        <v>-3.2761100000000001</v>
      </c>
      <c r="ED24" s="51">
        <v>-14.6609</v>
      </c>
      <c r="EE24" s="51">
        <v>-3.23763E-3</v>
      </c>
      <c r="EF24" s="51">
        <v>3317.44</v>
      </c>
      <c r="EG24" s="51">
        <v>29.6</v>
      </c>
      <c r="EH24" s="51">
        <v>0</v>
      </c>
      <c r="EI24" s="51">
        <v>24</v>
      </c>
    </row>
    <row r="25" spans="1:139" x14ac:dyDescent="0.3">
      <c r="A25" s="10">
        <v>45621.5</v>
      </c>
      <c r="B25" s="51">
        <v>102710</v>
      </c>
      <c r="C25" s="51">
        <v>24135.1</v>
      </c>
      <c r="D25" s="51">
        <v>4.60229</v>
      </c>
      <c r="E25" s="51">
        <v>12056.9</v>
      </c>
      <c r="F25" s="51">
        <v>210.55799999999999</v>
      </c>
      <c r="G25" s="51">
        <v>45.6</v>
      </c>
      <c r="H25" s="51">
        <v>0</v>
      </c>
      <c r="I25" s="51">
        <v>0.10442800000000001</v>
      </c>
      <c r="J25" s="51">
        <v>-3.7101799999999998</v>
      </c>
      <c r="K25" s="51">
        <v>-12.98</v>
      </c>
      <c r="L25" s="2">
        <v>9.5719399999999997E-5</v>
      </c>
      <c r="M25" s="51">
        <v>9441.93</v>
      </c>
      <c r="N25" s="51">
        <v>230.53</v>
      </c>
      <c r="O25" s="51">
        <v>73.2</v>
      </c>
      <c r="P25" s="51">
        <v>0.7</v>
      </c>
      <c r="Q25" s="51">
        <v>2.9160200000000001E-3</v>
      </c>
      <c r="R25" s="51">
        <v>-0.96091300000000002</v>
      </c>
      <c r="S25" s="51">
        <v>-15.5061</v>
      </c>
      <c r="T25" s="2">
        <v>6.04226E-5</v>
      </c>
      <c r="U25" s="51">
        <v>7428.48</v>
      </c>
      <c r="V25" s="51">
        <v>247.90199999999999</v>
      </c>
      <c r="W25" s="51">
        <v>21.8</v>
      </c>
      <c r="X25" s="51">
        <v>0</v>
      </c>
      <c r="Y25" s="51">
        <v>3.7904300000000002E-2</v>
      </c>
      <c r="Z25" s="51">
        <v>-3.6750400000000001</v>
      </c>
      <c r="AA25" s="51">
        <v>-17.188500000000001</v>
      </c>
      <c r="AB25" s="2">
        <v>7.4383700000000004E-5</v>
      </c>
      <c r="AC25" s="51">
        <v>5767.26</v>
      </c>
      <c r="AD25" s="51">
        <v>259.97500000000002</v>
      </c>
      <c r="AE25" s="51">
        <v>7.5</v>
      </c>
      <c r="AF25" s="51">
        <v>0</v>
      </c>
      <c r="AG25" s="51">
        <v>-5.9709999999999999E-2</v>
      </c>
      <c r="AH25" s="51">
        <v>0.26225100000000001</v>
      </c>
      <c r="AI25" s="51">
        <v>-13.9552</v>
      </c>
      <c r="AJ25" s="2">
        <v>8.9408100000000002E-5</v>
      </c>
      <c r="AK25" s="51">
        <v>4357.3</v>
      </c>
      <c r="AL25" s="51">
        <v>268.09399999999999</v>
      </c>
      <c r="AM25" s="51">
        <v>14.9</v>
      </c>
      <c r="AN25" s="51">
        <v>0</v>
      </c>
      <c r="AO25" s="51">
        <v>-6.5916000000000002E-2</v>
      </c>
      <c r="AP25" s="51">
        <v>2.6011600000000001</v>
      </c>
      <c r="AQ25" s="51">
        <v>-11.9152</v>
      </c>
      <c r="AR25" s="51">
        <v>1.0620600000000001E-4</v>
      </c>
      <c r="AS25" s="51">
        <v>3133.74</v>
      </c>
      <c r="AT25" s="51">
        <v>273.964</v>
      </c>
      <c r="AU25" s="51">
        <v>29.1</v>
      </c>
      <c r="AV25" s="51">
        <v>0</v>
      </c>
      <c r="AW25" s="51">
        <v>-2.9300799999999998E-2</v>
      </c>
      <c r="AX25" s="51">
        <v>4.8643400000000003</v>
      </c>
      <c r="AY25" s="51">
        <v>-12.1656</v>
      </c>
      <c r="AZ25" s="2">
        <v>6.3808700000000005E-5</v>
      </c>
      <c r="BA25" s="51">
        <v>1561.65</v>
      </c>
      <c r="BB25" s="51">
        <v>277.74299999999999</v>
      </c>
      <c r="BC25" s="51">
        <v>30.7</v>
      </c>
      <c r="BD25" s="51">
        <v>0</v>
      </c>
      <c r="BE25" s="51">
        <v>0.125143</v>
      </c>
      <c r="BF25" s="51">
        <v>1.85042</v>
      </c>
      <c r="BG25" s="51">
        <v>-6.86477</v>
      </c>
      <c r="BH25" s="2">
        <v>2.2440399999999999E-5</v>
      </c>
      <c r="BI25" s="51">
        <v>871.16</v>
      </c>
      <c r="BJ25" s="51">
        <v>279.53800000000001</v>
      </c>
      <c r="BK25" s="51">
        <v>56.1</v>
      </c>
      <c r="BL25" s="51">
        <v>0</v>
      </c>
      <c r="BM25" s="51">
        <v>7.6365699999999995E-2</v>
      </c>
      <c r="BN25" s="51">
        <v>0.68427700000000002</v>
      </c>
      <c r="BO25" s="51">
        <v>-4.8256899999999998</v>
      </c>
      <c r="BP25" s="2">
        <v>2.0369100000000001E-5</v>
      </c>
      <c r="BQ25" s="51">
        <v>651.71299999999997</v>
      </c>
      <c r="BR25" s="51">
        <v>281.541</v>
      </c>
      <c r="BS25" s="51">
        <v>51.3</v>
      </c>
      <c r="BT25" s="51">
        <v>0</v>
      </c>
      <c r="BU25" s="51">
        <v>1.35605E-2</v>
      </c>
      <c r="BV25" s="51">
        <v>0.55508299999999999</v>
      </c>
      <c r="BW25" s="51">
        <v>-4.8434499999999998</v>
      </c>
      <c r="BX25" s="2">
        <v>2.5329799999999999E-5</v>
      </c>
      <c r="BY25" s="51">
        <v>5</v>
      </c>
      <c r="BZ25" s="51">
        <v>436.41</v>
      </c>
      <c r="CA25" s="51">
        <v>283.59199999999998</v>
      </c>
      <c r="CB25" s="51">
        <v>46.2</v>
      </c>
      <c r="CC25" s="51">
        <v>0</v>
      </c>
      <c r="CD25" s="51">
        <v>-5.4773200000000001E-2</v>
      </c>
      <c r="CE25" s="51">
        <v>0.39615</v>
      </c>
      <c r="CF25" s="51">
        <v>-4.95425</v>
      </c>
      <c r="CG25" s="2">
        <v>2.3482500000000001E-5</v>
      </c>
      <c r="CH25" s="51">
        <v>285.68</v>
      </c>
      <c r="CI25" s="51">
        <v>41.6</v>
      </c>
      <c r="CJ25" s="51">
        <v>0</v>
      </c>
      <c r="CK25" s="51">
        <v>-0.11325499999999999</v>
      </c>
      <c r="CL25" s="51">
        <v>0.20000999999999999</v>
      </c>
      <c r="CM25" s="51">
        <v>-5.0055100000000001</v>
      </c>
      <c r="CN25" s="2">
        <v>2.2303500000000001E-5</v>
      </c>
      <c r="CO25" s="51">
        <v>225.048</v>
      </c>
      <c r="CP25" s="51">
        <v>55.5794</v>
      </c>
      <c r="CQ25" s="51">
        <v>292.66000000000003</v>
      </c>
      <c r="CR25" s="51">
        <v>0</v>
      </c>
      <c r="CS25" s="51">
        <v>266.84199999999998</v>
      </c>
      <c r="CT25" s="51">
        <v>288.19799999999998</v>
      </c>
      <c r="CU25" s="51">
        <v>273.93099999999998</v>
      </c>
      <c r="CV25" s="51">
        <v>37.700000000000003</v>
      </c>
      <c r="CW25" s="51">
        <v>-2.10815E-2</v>
      </c>
      <c r="CX25" s="51">
        <v>-4.2382900000000001</v>
      </c>
      <c r="CY25" s="51">
        <v>-50</v>
      </c>
      <c r="CZ25" s="51">
        <v>0</v>
      </c>
      <c r="DA25" s="51">
        <v>0</v>
      </c>
      <c r="DB25" s="51">
        <v>0</v>
      </c>
      <c r="DC25" s="51">
        <v>0</v>
      </c>
      <c r="DD25" s="51">
        <v>0</v>
      </c>
      <c r="DE25" s="51">
        <v>1.875</v>
      </c>
      <c r="DF25" s="51">
        <v>0</v>
      </c>
      <c r="DG25" s="51">
        <v>0.5625</v>
      </c>
      <c r="DH25" s="51">
        <v>0</v>
      </c>
      <c r="DI25" s="51">
        <v>0</v>
      </c>
      <c r="DJ25" s="51">
        <v>0</v>
      </c>
      <c r="DK25" s="51">
        <v>0</v>
      </c>
      <c r="DL25" s="51">
        <v>0</v>
      </c>
      <c r="DM25" s="51">
        <v>0</v>
      </c>
      <c r="DN25" s="51">
        <v>0</v>
      </c>
      <c r="DO25" s="51">
        <v>0</v>
      </c>
      <c r="DP25" s="51">
        <v>21600</v>
      </c>
      <c r="DQ25" s="51">
        <v>17.683599999999998</v>
      </c>
      <c r="DR25" s="51">
        <v>0</v>
      </c>
      <c r="DS25" s="51">
        <v>0.15679899999999999</v>
      </c>
      <c r="DT25" s="51">
        <v>0</v>
      </c>
      <c r="DU25" s="51">
        <v>0</v>
      </c>
      <c r="DV25" s="51">
        <v>0</v>
      </c>
      <c r="DW25" s="51">
        <v>0</v>
      </c>
      <c r="DX25" s="51">
        <v>3.9</v>
      </c>
      <c r="DY25" s="51">
        <v>5.2</v>
      </c>
      <c r="DZ25" s="51">
        <v>67.5976</v>
      </c>
      <c r="EA25" s="51">
        <v>12999.8</v>
      </c>
      <c r="EB25" s="51">
        <v>205.505</v>
      </c>
      <c r="EC25" s="51">
        <v>-1.85649</v>
      </c>
      <c r="ED25" s="51">
        <v>-12.3911</v>
      </c>
      <c r="EE25" s="51">
        <v>-5.3265099999999996E-3</v>
      </c>
      <c r="EF25" s="51">
        <v>3307.84</v>
      </c>
      <c r="EG25" s="51">
        <v>27.2</v>
      </c>
      <c r="EH25" s="51">
        <v>0</v>
      </c>
      <c r="EI25" s="51">
        <v>25</v>
      </c>
    </row>
    <row r="26" spans="1:139" x14ac:dyDescent="0.3">
      <c r="A26" s="10">
        <v>45621.625</v>
      </c>
      <c r="B26" s="51">
        <v>102622</v>
      </c>
      <c r="C26" s="51">
        <v>24135</v>
      </c>
      <c r="D26" s="51">
        <v>4.9147299999999996</v>
      </c>
      <c r="E26" s="51">
        <v>12055.8</v>
      </c>
      <c r="F26" s="51">
        <v>210.666</v>
      </c>
      <c r="G26" s="51">
        <v>56</v>
      </c>
      <c r="H26" s="51">
        <v>0</v>
      </c>
      <c r="I26" s="51">
        <v>4.7988299999999998E-2</v>
      </c>
      <c r="J26" s="51">
        <v>-1.02017</v>
      </c>
      <c r="K26" s="51">
        <v>-14.115</v>
      </c>
      <c r="L26" s="2">
        <v>6.2569600000000001E-6</v>
      </c>
      <c r="M26" s="51">
        <v>9438.09</v>
      </c>
      <c r="N26" s="51">
        <v>230.8</v>
      </c>
      <c r="O26" s="51">
        <v>51</v>
      </c>
      <c r="P26" s="51">
        <v>0</v>
      </c>
      <c r="Q26" s="51">
        <v>1.5074199999999999E-2</v>
      </c>
      <c r="R26" s="51">
        <v>-1.62782</v>
      </c>
      <c r="S26" s="51">
        <v>-14.4354</v>
      </c>
      <c r="T26" s="2">
        <v>5.0363299999999999E-5</v>
      </c>
      <c r="U26" s="51">
        <v>7426.4</v>
      </c>
      <c r="V26" s="51">
        <v>247.80199999999999</v>
      </c>
      <c r="W26" s="51">
        <v>24</v>
      </c>
      <c r="X26" s="51">
        <v>0</v>
      </c>
      <c r="Y26" s="51">
        <v>0.16258400000000001</v>
      </c>
      <c r="Z26" s="51">
        <v>-3.6641499999999998</v>
      </c>
      <c r="AA26" s="51">
        <v>-17.582599999999999</v>
      </c>
      <c r="AB26" s="2">
        <v>1.6319000000000001E-5</v>
      </c>
      <c r="AC26" s="51">
        <v>5764.79</v>
      </c>
      <c r="AD26" s="51">
        <v>260.10599999999999</v>
      </c>
      <c r="AE26" s="51">
        <v>7</v>
      </c>
      <c r="AF26" s="51">
        <v>0</v>
      </c>
      <c r="AG26" s="51">
        <v>4.2451200000000001E-2</v>
      </c>
      <c r="AH26" s="51">
        <v>-1.30602</v>
      </c>
      <c r="AI26" s="51">
        <v>-13.861499999999999</v>
      </c>
      <c r="AJ26" s="2">
        <v>9.0422700000000004E-5</v>
      </c>
      <c r="AK26" s="51">
        <v>4354.37</v>
      </c>
      <c r="AL26" s="51">
        <v>268.298</v>
      </c>
      <c r="AM26" s="51">
        <v>13.6</v>
      </c>
      <c r="AN26" s="51">
        <v>0</v>
      </c>
      <c r="AO26" s="51">
        <v>7.2951199999999994E-2</v>
      </c>
      <c r="AP26" s="51">
        <v>1.7239800000000001</v>
      </c>
      <c r="AQ26" s="51">
        <v>-11.130800000000001</v>
      </c>
      <c r="AR26" s="2">
        <v>8.7118600000000003E-5</v>
      </c>
      <c r="AS26" s="51">
        <v>3128.76</v>
      </c>
      <c r="AT26" s="51">
        <v>274.49799999999999</v>
      </c>
      <c r="AU26" s="51">
        <v>22.6</v>
      </c>
      <c r="AV26" s="51">
        <v>0</v>
      </c>
      <c r="AW26" s="51">
        <v>6.7871100000000004E-2</v>
      </c>
      <c r="AX26" s="51">
        <v>3.01559</v>
      </c>
      <c r="AY26" s="51">
        <v>-12.100899999999999</v>
      </c>
      <c r="AZ26" s="51">
        <v>1.00525E-4</v>
      </c>
      <c r="BA26" s="51">
        <v>1554.83</v>
      </c>
      <c r="BB26" s="51">
        <v>278.13</v>
      </c>
      <c r="BC26" s="51">
        <v>31.4</v>
      </c>
      <c r="BD26" s="51">
        <v>0</v>
      </c>
      <c r="BE26" s="51">
        <v>0.136904</v>
      </c>
      <c r="BF26" s="51">
        <v>2.5525099999999998</v>
      </c>
      <c r="BG26" s="51">
        <v>-8.3709799999999994</v>
      </c>
      <c r="BH26" s="2">
        <v>3.0927199999999998E-5</v>
      </c>
      <c r="BI26" s="51">
        <v>862.89599999999996</v>
      </c>
      <c r="BJ26" s="51">
        <v>279.83999999999997</v>
      </c>
      <c r="BK26" s="51">
        <v>60.5</v>
      </c>
      <c r="BL26" s="51">
        <v>0</v>
      </c>
      <c r="BM26" s="51">
        <v>0.173261</v>
      </c>
      <c r="BN26" s="51">
        <v>0.74772700000000003</v>
      </c>
      <c r="BO26" s="51">
        <v>-6.2165400000000002</v>
      </c>
      <c r="BP26" s="2">
        <v>5.4240499999999997E-5</v>
      </c>
      <c r="BQ26" s="51">
        <v>643.48199999999997</v>
      </c>
      <c r="BR26" s="51">
        <v>281.10599999999999</v>
      </c>
      <c r="BS26" s="51">
        <v>64.7</v>
      </c>
      <c r="BT26" s="51">
        <v>0</v>
      </c>
      <c r="BU26" s="51">
        <v>0.19120300000000001</v>
      </c>
      <c r="BV26" s="51">
        <v>0.19652800000000001</v>
      </c>
      <c r="BW26" s="51">
        <v>-5.8243799999999997</v>
      </c>
      <c r="BX26" s="2">
        <v>3.8771399999999999E-5</v>
      </c>
      <c r="BY26" s="51">
        <v>3</v>
      </c>
      <c r="BZ26" s="51">
        <v>428.40899999999999</v>
      </c>
      <c r="CA26" s="51">
        <v>283.11399999999998</v>
      </c>
      <c r="CB26" s="51">
        <v>58.8</v>
      </c>
      <c r="CC26" s="51">
        <v>0</v>
      </c>
      <c r="CD26" s="51">
        <v>0.114342</v>
      </c>
      <c r="CE26" s="51">
        <v>5.4672900000000003E-2</v>
      </c>
      <c r="CF26" s="51">
        <v>-5.7414500000000004</v>
      </c>
      <c r="CG26" s="2">
        <v>2.7498500000000001E-5</v>
      </c>
      <c r="CH26" s="51">
        <v>285.13200000000001</v>
      </c>
      <c r="CI26" s="51">
        <v>53.1</v>
      </c>
      <c r="CJ26" s="51">
        <v>0</v>
      </c>
      <c r="CK26" s="51">
        <v>-3.6284900000000002E-2</v>
      </c>
      <c r="CL26" s="51">
        <v>4.1157199999999998E-2</v>
      </c>
      <c r="CM26" s="51">
        <v>-5.53017</v>
      </c>
      <c r="CN26" s="2">
        <v>2.2308300000000001E-5</v>
      </c>
      <c r="CO26" s="51">
        <v>217.25200000000001</v>
      </c>
      <c r="CP26" s="51">
        <v>55.5794</v>
      </c>
      <c r="CQ26" s="51">
        <v>284.28300000000002</v>
      </c>
      <c r="CR26" s="51">
        <v>0</v>
      </c>
      <c r="CS26" s="51">
        <v>50.8264</v>
      </c>
      <c r="CT26" s="51">
        <v>285.77199999999999</v>
      </c>
      <c r="CU26" s="51">
        <v>276.76299999999998</v>
      </c>
      <c r="CV26" s="51">
        <v>54.2</v>
      </c>
      <c r="CW26" s="51">
        <v>0.13963400000000001</v>
      </c>
      <c r="CX26" s="51">
        <v>-3.30931</v>
      </c>
      <c r="CY26" s="51">
        <v>-50</v>
      </c>
      <c r="CZ26" s="51">
        <v>0</v>
      </c>
      <c r="DA26" s="51">
        <v>0</v>
      </c>
      <c r="DB26" s="51">
        <v>0</v>
      </c>
      <c r="DC26" s="51">
        <v>0</v>
      </c>
      <c r="DD26" s="51">
        <v>0</v>
      </c>
      <c r="DE26" s="51">
        <v>1.875</v>
      </c>
      <c r="DF26" s="51">
        <v>0</v>
      </c>
      <c r="DG26" s="51">
        <v>0.5625</v>
      </c>
      <c r="DH26" s="51">
        <v>0</v>
      </c>
      <c r="DI26" s="51">
        <v>0</v>
      </c>
      <c r="DJ26" s="51">
        <v>0</v>
      </c>
      <c r="DK26" s="51">
        <v>0</v>
      </c>
      <c r="DL26" s="51">
        <v>0</v>
      </c>
      <c r="DM26" s="51">
        <v>0</v>
      </c>
      <c r="DN26" s="51">
        <v>0</v>
      </c>
      <c r="DO26" s="51">
        <v>0</v>
      </c>
      <c r="DP26" s="51">
        <v>10800</v>
      </c>
      <c r="DQ26" s="51">
        <v>16.983499999999999</v>
      </c>
      <c r="DR26" s="51">
        <v>0</v>
      </c>
      <c r="DS26" s="51">
        <v>-1.93359E-2</v>
      </c>
      <c r="DT26" s="51">
        <v>0</v>
      </c>
      <c r="DU26" s="51">
        <v>0</v>
      </c>
      <c r="DV26" s="51">
        <v>0</v>
      </c>
      <c r="DW26" s="51">
        <v>0</v>
      </c>
      <c r="DX26" s="51">
        <v>0</v>
      </c>
      <c r="DY26" s="51">
        <v>1.7</v>
      </c>
      <c r="DZ26" s="51">
        <v>67.117699999999999</v>
      </c>
      <c r="EA26" s="51">
        <v>13137.5</v>
      </c>
      <c r="EB26" s="51">
        <v>205.08699999999999</v>
      </c>
      <c r="EC26" s="51">
        <v>-0.633521</v>
      </c>
      <c r="ED26" s="51">
        <v>-10.1442</v>
      </c>
      <c r="EE26" s="51">
        <v>-5.2890899999999998E-3</v>
      </c>
      <c r="EF26" s="51">
        <v>3427.2</v>
      </c>
      <c r="EG26" s="51">
        <v>17.600000000000001</v>
      </c>
      <c r="EH26" s="51">
        <v>0</v>
      </c>
      <c r="EI26" s="51">
        <v>26</v>
      </c>
    </row>
    <row r="27" spans="1:139" x14ac:dyDescent="0.3">
      <c r="A27" s="10">
        <v>45621.75</v>
      </c>
      <c r="B27" s="51">
        <v>102597</v>
      </c>
      <c r="C27" s="51">
        <v>24135</v>
      </c>
      <c r="D27" s="51">
        <v>2.42</v>
      </c>
      <c r="E27" s="51">
        <v>12054.7</v>
      </c>
      <c r="F27" s="51">
        <v>210.60400000000001</v>
      </c>
      <c r="G27" s="51">
        <v>62.4</v>
      </c>
      <c r="H27" s="51">
        <v>0</v>
      </c>
      <c r="I27" s="51">
        <v>8.6621100000000006E-3</v>
      </c>
      <c r="J27" s="51">
        <v>-1.2815399999999999</v>
      </c>
      <c r="K27" s="51">
        <v>-12.6751</v>
      </c>
      <c r="L27" s="2">
        <v>3.23682E-5</v>
      </c>
      <c r="M27" s="51">
        <v>9438.7199999999993</v>
      </c>
      <c r="N27" s="51">
        <v>230.52099999999999</v>
      </c>
      <c r="O27" s="51">
        <v>56.9</v>
      </c>
      <c r="P27" s="51">
        <v>0</v>
      </c>
      <c r="Q27" s="51">
        <v>6.8789100000000002E-3</v>
      </c>
      <c r="R27" s="51">
        <v>0.98285500000000003</v>
      </c>
      <c r="S27" s="51">
        <v>-14.562200000000001</v>
      </c>
      <c r="T27" s="2">
        <v>1.5966800000000001E-5</v>
      </c>
      <c r="U27" s="51">
        <v>7428.75</v>
      </c>
      <c r="V27" s="51">
        <v>247.65199999999999</v>
      </c>
      <c r="W27" s="51">
        <v>24.5</v>
      </c>
      <c r="X27" s="51">
        <v>0</v>
      </c>
      <c r="Y27" s="51">
        <v>0.115371</v>
      </c>
      <c r="Z27" s="51">
        <v>-1.5169600000000001</v>
      </c>
      <c r="AA27" s="51">
        <v>-15.305</v>
      </c>
      <c r="AB27" s="2">
        <v>4.3049100000000001E-5</v>
      </c>
      <c r="AC27" s="51">
        <v>5766.35</v>
      </c>
      <c r="AD27" s="51">
        <v>260.49599999999998</v>
      </c>
      <c r="AE27" s="51">
        <v>6.6</v>
      </c>
      <c r="AF27" s="51">
        <v>0</v>
      </c>
      <c r="AG27" s="51">
        <v>2.23848E-2</v>
      </c>
      <c r="AH27" s="51">
        <v>-1.4048499999999999</v>
      </c>
      <c r="AI27" s="51">
        <v>-13.6326</v>
      </c>
      <c r="AJ27" s="2">
        <v>7.4630999999999997E-5</v>
      </c>
      <c r="AK27" s="51">
        <v>4355.3100000000004</v>
      </c>
      <c r="AL27" s="51">
        <v>268.39699999999999</v>
      </c>
      <c r="AM27" s="51">
        <v>12.5</v>
      </c>
      <c r="AN27" s="51">
        <v>0</v>
      </c>
      <c r="AO27" s="51">
        <v>1.2619099999999999E-2</v>
      </c>
      <c r="AP27" s="51">
        <v>-0.14518600000000001</v>
      </c>
      <c r="AQ27" s="51">
        <v>-10.2125</v>
      </c>
      <c r="AR27" s="2">
        <v>9.4693399999999997E-5</v>
      </c>
      <c r="AS27" s="51">
        <v>3129.07</v>
      </c>
      <c r="AT27" s="51">
        <v>274.57799999999997</v>
      </c>
      <c r="AU27" s="51">
        <v>19.7</v>
      </c>
      <c r="AV27" s="51">
        <v>0</v>
      </c>
      <c r="AW27" s="51">
        <v>-0.13198199999999999</v>
      </c>
      <c r="AX27" s="51">
        <v>1.2072499999999999</v>
      </c>
      <c r="AY27" s="51">
        <v>-10.3177</v>
      </c>
      <c r="AZ27" s="51">
        <v>1.3958500000000001E-4</v>
      </c>
      <c r="BA27" s="51">
        <v>1554.78</v>
      </c>
      <c r="BB27" s="51">
        <v>278.57</v>
      </c>
      <c r="BC27" s="51">
        <v>32.4</v>
      </c>
      <c r="BD27" s="51">
        <v>0</v>
      </c>
      <c r="BE27" s="51">
        <v>0.12206</v>
      </c>
      <c r="BF27" s="51">
        <v>2.3697900000000001</v>
      </c>
      <c r="BG27" s="51">
        <v>-8.2510100000000008</v>
      </c>
      <c r="BH27" s="2">
        <v>6.86339E-5</v>
      </c>
      <c r="BI27" s="51">
        <v>861.08600000000001</v>
      </c>
      <c r="BJ27" s="51">
        <v>280.68200000000002</v>
      </c>
      <c r="BK27" s="51">
        <v>54.2</v>
      </c>
      <c r="BL27" s="51">
        <v>0</v>
      </c>
      <c r="BM27" s="51">
        <v>0.22617599999999999</v>
      </c>
      <c r="BN27" s="51">
        <v>0.18196799999999999</v>
      </c>
      <c r="BO27" s="51">
        <v>-5.9686199999999996</v>
      </c>
      <c r="BP27" s="2">
        <v>7.0839200000000004E-5</v>
      </c>
      <c r="BQ27" s="51">
        <v>641.25099999999998</v>
      </c>
      <c r="BR27" s="51">
        <v>281.41199999999998</v>
      </c>
      <c r="BS27" s="51">
        <v>68.3</v>
      </c>
      <c r="BT27" s="51">
        <v>0</v>
      </c>
      <c r="BU27" s="51">
        <v>0.17746400000000001</v>
      </c>
      <c r="BV27" s="51">
        <v>-0.85468</v>
      </c>
      <c r="BW27" s="51">
        <v>-5.2767900000000001</v>
      </c>
      <c r="BX27" s="2">
        <v>5.0371799999999998E-5</v>
      </c>
      <c r="BY27" s="51">
        <v>3</v>
      </c>
      <c r="BZ27" s="51">
        <v>425.93</v>
      </c>
      <c r="CA27" s="51">
        <v>283.32600000000002</v>
      </c>
      <c r="CB27" s="51">
        <v>63.3</v>
      </c>
      <c r="CC27" s="51">
        <v>0</v>
      </c>
      <c r="CD27" s="51">
        <v>2.1457E-2</v>
      </c>
      <c r="CE27" s="51">
        <v>-0.864514</v>
      </c>
      <c r="CF27" s="51">
        <v>-4.9830500000000004</v>
      </c>
      <c r="CG27" s="2">
        <v>3.6814299999999998E-5</v>
      </c>
      <c r="CH27" s="51">
        <v>285.08600000000001</v>
      </c>
      <c r="CI27" s="51">
        <v>57.5</v>
      </c>
      <c r="CJ27" s="51">
        <v>0</v>
      </c>
      <c r="CK27" s="51">
        <v>-0.10054299999999999</v>
      </c>
      <c r="CL27" s="51">
        <v>-0.24649699999999999</v>
      </c>
      <c r="CM27" s="51">
        <v>-4.4452100000000003</v>
      </c>
      <c r="CN27" s="2">
        <v>4.0506100000000002E-5</v>
      </c>
      <c r="CO27" s="51">
        <v>214.614</v>
      </c>
      <c r="CP27" s="51">
        <v>55.5794</v>
      </c>
      <c r="CQ27" s="51">
        <v>281.29500000000002</v>
      </c>
      <c r="CR27" s="51">
        <v>0</v>
      </c>
      <c r="CS27" s="51">
        <v>15.3538</v>
      </c>
      <c r="CT27" s="51">
        <v>283.767</v>
      </c>
      <c r="CU27" s="51">
        <v>277.31099999999998</v>
      </c>
      <c r="CV27" s="51">
        <v>64.3</v>
      </c>
      <c r="CW27" s="51">
        <v>0.50220200000000004</v>
      </c>
      <c r="CX27" s="51">
        <v>-2.2713800000000002</v>
      </c>
      <c r="CY27" s="51">
        <v>-50</v>
      </c>
      <c r="CZ27" s="51">
        <v>0</v>
      </c>
      <c r="DA27" s="51">
        <v>0</v>
      </c>
      <c r="DB27" s="51">
        <v>0</v>
      </c>
      <c r="DC27" s="51">
        <v>0</v>
      </c>
      <c r="DD27" s="51">
        <v>0</v>
      </c>
      <c r="DE27" s="51">
        <v>1.875</v>
      </c>
      <c r="DF27" s="51">
        <v>0</v>
      </c>
      <c r="DG27" s="51">
        <v>0.5625</v>
      </c>
      <c r="DH27" s="51">
        <v>0</v>
      </c>
      <c r="DI27" s="51">
        <v>0</v>
      </c>
      <c r="DJ27" s="51">
        <v>0</v>
      </c>
      <c r="DK27" s="51">
        <v>0</v>
      </c>
      <c r="DL27" s="51">
        <v>0</v>
      </c>
      <c r="DM27" s="51">
        <v>0</v>
      </c>
      <c r="DN27" s="51">
        <v>0</v>
      </c>
      <c r="DO27" s="51">
        <v>0</v>
      </c>
      <c r="DP27" s="51">
        <v>11889</v>
      </c>
      <c r="DQ27" s="51">
        <v>17.921399999999998</v>
      </c>
      <c r="DR27" s="51">
        <v>0</v>
      </c>
      <c r="DS27" s="51">
        <v>7.7392600000000006E-2</v>
      </c>
      <c r="DT27" s="51">
        <v>0</v>
      </c>
      <c r="DU27" s="51">
        <v>0</v>
      </c>
      <c r="DV27" s="51">
        <v>0</v>
      </c>
      <c r="DW27" s="51">
        <v>0</v>
      </c>
      <c r="DX27" s="51">
        <v>0.4</v>
      </c>
      <c r="DY27" s="51">
        <v>0.8</v>
      </c>
      <c r="DZ27" s="51">
        <v>61.180100000000003</v>
      </c>
      <c r="EA27" s="51">
        <v>12832.9</v>
      </c>
      <c r="EB27" s="51">
        <v>206.029</v>
      </c>
      <c r="EC27" s="51">
        <v>-1.24803</v>
      </c>
      <c r="ED27" s="51">
        <v>-10.5678</v>
      </c>
      <c r="EE27" s="51">
        <v>-4.0883600000000001E-3</v>
      </c>
      <c r="EF27" s="51">
        <v>3451.68</v>
      </c>
      <c r="EG27" s="51">
        <v>16.5</v>
      </c>
      <c r="EH27" s="51">
        <v>0</v>
      </c>
      <c r="EI27" s="51">
        <v>27</v>
      </c>
    </row>
    <row r="28" spans="1:139" x14ac:dyDescent="0.3">
      <c r="A28" s="10">
        <v>45621.875</v>
      </c>
      <c r="B28" s="51">
        <v>102591</v>
      </c>
      <c r="C28" s="51">
        <v>24135.1</v>
      </c>
      <c r="D28" s="51">
        <v>1.80677</v>
      </c>
      <c r="E28" s="51">
        <v>12049.2</v>
      </c>
      <c r="F28" s="51">
        <v>210.72300000000001</v>
      </c>
      <c r="G28" s="51">
        <v>65.900000000000006</v>
      </c>
      <c r="H28" s="51">
        <v>0</v>
      </c>
      <c r="I28" s="51">
        <v>7.8697299999999998E-2</v>
      </c>
      <c r="J28" s="51">
        <v>0.75426899999999997</v>
      </c>
      <c r="K28" s="51">
        <v>-10.9483</v>
      </c>
      <c r="L28" s="2">
        <v>-1.4702799999999999E-5</v>
      </c>
      <c r="M28" s="51">
        <v>9434.51</v>
      </c>
      <c r="N28" s="51">
        <v>229.91800000000001</v>
      </c>
      <c r="O28" s="51">
        <v>69.099999999999994</v>
      </c>
      <c r="P28" s="51">
        <v>0</v>
      </c>
      <c r="Q28" s="51">
        <v>-2.7593800000000002E-2</v>
      </c>
      <c r="R28" s="51">
        <v>1.3970499999999999</v>
      </c>
      <c r="S28" s="51">
        <v>-12.5604</v>
      </c>
      <c r="T28" s="2">
        <v>4.9489400000000001E-5</v>
      </c>
      <c r="U28" s="51">
        <v>7427.61</v>
      </c>
      <c r="V28" s="51">
        <v>247.39</v>
      </c>
      <c r="W28" s="51">
        <v>26.1</v>
      </c>
      <c r="X28" s="51">
        <v>0</v>
      </c>
      <c r="Y28" s="51">
        <v>-0.18526000000000001</v>
      </c>
      <c r="Z28" s="51">
        <v>0.63616600000000001</v>
      </c>
      <c r="AA28" s="51">
        <v>-13.1387</v>
      </c>
      <c r="AB28" s="2">
        <v>3.1281300000000002E-5</v>
      </c>
      <c r="AC28" s="51">
        <v>5766.91</v>
      </c>
      <c r="AD28" s="51">
        <v>260.77600000000001</v>
      </c>
      <c r="AE28" s="51">
        <v>8.1999999999999993</v>
      </c>
      <c r="AF28" s="51">
        <v>0</v>
      </c>
      <c r="AG28" s="51">
        <v>-1.1304700000000001E-2</v>
      </c>
      <c r="AH28" s="51">
        <v>-0.35138399999999997</v>
      </c>
      <c r="AI28" s="51">
        <v>-12.241899999999999</v>
      </c>
      <c r="AJ28" s="2">
        <v>5.8192600000000003E-5</v>
      </c>
      <c r="AK28" s="51">
        <v>4353.47</v>
      </c>
      <c r="AL28" s="51">
        <v>268.62900000000002</v>
      </c>
      <c r="AM28" s="51">
        <v>11.1</v>
      </c>
      <c r="AN28" s="51">
        <v>0</v>
      </c>
      <c r="AO28" s="51">
        <v>3.2396500000000002E-2</v>
      </c>
      <c r="AP28" s="51">
        <v>0.83424600000000004</v>
      </c>
      <c r="AQ28" s="51">
        <v>-8.6870499999999993</v>
      </c>
      <c r="AR28" s="2">
        <v>8.8684900000000002E-5</v>
      </c>
      <c r="AS28" s="51">
        <v>3127.75</v>
      </c>
      <c r="AT28" s="51">
        <v>274.21800000000002</v>
      </c>
      <c r="AU28" s="51">
        <v>20.399999999999999</v>
      </c>
      <c r="AV28" s="51">
        <v>0</v>
      </c>
      <c r="AW28" s="51">
        <v>-3.95859E-2</v>
      </c>
      <c r="AX28" s="51">
        <v>0.72504599999999997</v>
      </c>
      <c r="AY28" s="51">
        <v>-8.2499400000000005</v>
      </c>
      <c r="AZ28" s="51">
        <v>1.65792E-4</v>
      </c>
      <c r="BA28" s="51">
        <v>1553.81</v>
      </c>
      <c r="BB28" s="51">
        <v>278.54700000000003</v>
      </c>
      <c r="BC28" s="51">
        <v>28.8</v>
      </c>
      <c r="BD28" s="51">
        <v>0</v>
      </c>
      <c r="BE28" s="51">
        <v>3.0175800000000002E-3</v>
      </c>
      <c r="BF28" s="51">
        <v>2.3961800000000002</v>
      </c>
      <c r="BG28" s="51">
        <v>-7.3179999999999996</v>
      </c>
      <c r="BH28" s="2">
        <v>7.8924999999999994E-5</v>
      </c>
      <c r="BI28" s="51">
        <v>860.36900000000003</v>
      </c>
      <c r="BJ28" s="51">
        <v>280.471</v>
      </c>
      <c r="BK28" s="51">
        <v>58.8</v>
      </c>
      <c r="BL28" s="51">
        <v>0</v>
      </c>
      <c r="BM28" s="51">
        <v>0.119884</v>
      </c>
      <c r="BN28" s="51">
        <v>0.12221700000000001</v>
      </c>
      <c r="BO28" s="51">
        <v>-4.37479</v>
      </c>
      <c r="BP28" s="2">
        <v>6.80035E-5</v>
      </c>
      <c r="BQ28" s="51">
        <v>640.55399999999997</v>
      </c>
      <c r="BR28" s="51">
        <v>281.42700000000002</v>
      </c>
      <c r="BS28" s="51">
        <v>71.599999999999994</v>
      </c>
      <c r="BT28" s="51">
        <v>0</v>
      </c>
      <c r="BU28" s="51">
        <v>8.7973099999999999E-2</v>
      </c>
      <c r="BV28" s="51">
        <v>-0.87882300000000002</v>
      </c>
      <c r="BW28" s="51">
        <v>-3.6139299999999999</v>
      </c>
      <c r="BX28" s="2">
        <v>5.1156499999999997E-5</v>
      </c>
      <c r="BY28" s="51">
        <v>2</v>
      </c>
      <c r="BZ28" s="51">
        <v>425.16699999999997</v>
      </c>
      <c r="CA28" s="51">
        <v>283.351</v>
      </c>
      <c r="CB28" s="51">
        <v>66.099999999999994</v>
      </c>
      <c r="CC28" s="51">
        <v>0</v>
      </c>
      <c r="CD28" s="51">
        <v>-1.027E-2</v>
      </c>
      <c r="CE28" s="51">
        <v>-0.80539099999999997</v>
      </c>
      <c r="CF28" s="51">
        <v>-3.2471199999999998</v>
      </c>
      <c r="CG28" s="2">
        <v>3.6270899999999999E-5</v>
      </c>
      <c r="CH28" s="51">
        <v>284.84699999999998</v>
      </c>
      <c r="CI28" s="51">
        <v>60.9</v>
      </c>
      <c r="CJ28" s="51">
        <v>0</v>
      </c>
      <c r="CK28" s="51">
        <v>-6.6269999999999996E-2</v>
      </c>
      <c r="CL28" s="51">
        <v>0.103379</v>
      </c>
      <c r="CM28" s="51">
        <v>-2.6854499999999999</v>
      </c>
      <c r="CN28" s="2">
        <v>4.2482299999999998E-5</v>
      </c>
      <c r="CO28" s="51">
        <v>213.87799999999999</v>
      </c>
      <c r="CP28" s="51">
        <v>55.5794</v>
      </c>
      <c r="CQ28" s="51">
        <v>280.10000000000002</v>
      </c>
      <c r="CR28" s="51">
        <v>0</v>
      </c>
      <c r="CS28" s="51">
        <v>6.2732099999999997</v>
      </c>
      <c r="CT28" s="51">
        <v>282.96800000000002</v>
      </c>
      <c r="CU28" s="51">
        <v>277.72500000000002</v>
      </c>
      <c r="CV28" s="51">
        <v>69.8</v>
      </c>
      <c r="CW28" s="51">
        <v>1.10575</v>
      </c>
      <c r="CX28" s="51">
        <v>-1.3507</v>
      </c>
      <c r="CY28" s="51">
        <v>-50</v>
      </c>
      <c r="CZ28" s="51">
        <v>0</v>
      </c>
      <c r="DA28" s="51">
        <v>0</v>
      </c>
      <c r="DB28" s="51">
        <v>0</v>
      </c>
      <c r="DC28" s="51">
        <v>0</v>
      </c>
      <c r="DD28" s="51">
        <v>0</v>
      </c>
      <c r="DE28" s="51">
        <v>1.875</v>
      </c>
      <c r="DF28" s="51">
        <v>0</v>
      </c>
      <c r="DG28" s="51">
        <v>0.5625</v>
      </c>
      <c r="DH28" s="51">
        <v>0</v>
      </c>
      <c r="DI28" s="51">
        <v>0</v>
      </c>
      <c r="DJ28" s="51">
        <v>0</v>
      </c>
      <c r="DK28" s="51">
        <v>0</v>
      </c>
      <c r="DL28" s="51">
        <v>0</v>
      </c>
      <c r="DM28" s="51">
        <v>0</v>
      </c>
      <c r="DN28" s="51">
        <v>0</v>
      </c>
      <c r="DO28" s="51">
        <v>0</v>
      </c>
      <c r="DP28" s="51">
        <v>0</v>
      </c>
      <c r="DQ28" s="51">
        <v>18.1051</v>
      </c>
      <c r="DR28" s="51">
        <v>0</v>
      </c>
      <c r="DS28" s="51">
        <v>-8.0444299999999996E-2</v>
      </c>
      <c r="DT28" s="51">
        <v>0</v>
      </c>
      <c r="DU28" s="51">
        <v>0</v>
      </c>
      <c r="DV28" s="51">
        <v>0</v>
      </c>
      <c r="DW28" s="51">
        <v>0</v>
      </c>
      <c r="DX28" s="51">
        <v>0</v>
      </c>
      <c r="DY28" s="51">
        <v>0.8</v>
      </c>
      <c r="DZ28" s="51">
        <v>53.107599999999998</v>
      </c>
      <c r="EA28" s="51">
        <v>13097.5</v>
      </c>
      <c r="EB28" s="51">
        <v>205.89400000000001</v>
      </c>
      <c r="EC28" s="51">
        <v>2.3461400000000001</v>
      </c>
      <c r="ED28" s="51">
        <v>-9.4408799999999999</v>
      </c>
      <c r="EE28" s="51">
        <v>-1.1126300000000001E-3</v>
      </c>
      <c r="EF28" s="51">
        <v>3382.24</v>
      </c>
      <c r="EG28" s="51">
        <v>17.8</v>
      </c>
      <c r="EH28" s="51">
        <v>0</v>
      </c>
      <c r="EI28" s="51">
        <v>28</v>
      </c>
    </row>
    <row r="29" spans="1:139" x14ac:dyDescent="0.3">
      <c r="A29" s="10">
        <v>45622</v>
      </c>
      <c r="B29" s="51">
        <v>102564</v>
      </c>
      <c r="C29" s="51">
        <v>24134.7</v>
      </c>
      <c r="D29" s="51">
        <v>1.6062000000000001</v>
      </c>
      <c r="E29" s="51">
        <v>12037.5</v>
      </c>
      <c r="F29" s="51">
        <v>210.82900000000001</v>
      </c>
      <c r="G29" s="51">
        <v>57.3</v>
      </c>
      <c r="H29" s="51">
        <v>0</v>
      </c>
      <c r="I29" s="51">
        <v>3.4612299999999999E-2</v>
      </c>
      <c r="J29" s="51">
        <v>2.57178</v>
      </c>
      <c r="K29" s="51">
        <v>-9.6562099999999997</v>
      </c>
      <c r="L29" s="2">
        <v>1.5967199999999999E-5</v>
      </c>
      <c r="M29" s="51">
        <v>9423.8700000000008</v>
      </c>
      <c r="N29" s="51">
        <v>229.77199999999999</v>
      </c>
      <c r="O29" s="51">
        <v>57.9</v>
      </c>
      <c r="P29" s="51">
        <v>0</v>
      </c>
      <c r="Q29" s="51">
        <v>5.2148399999999998E-2</v>
      </c>
      <c r="R29" s="51">
        <v>3.1556000000000002</v>
      </c>
      <c r="S29" s="51">
        <v>-10.850099999999999</v>
      </c>
      <c r="T29" s="2">
        <v>4.8847400000000003E-5</v>
      </c>
      <c r="U29" s="51">
        <v>7419.03</v>
      </c>
      <c r="V29" s="51">
        <v>247.125</v>
      </c>
      <c r="W29" s="51">
        <v>24.5</v>
      </c>
      <c r="X29" s="51">
        <v>0</v>
      </c>
      <c r="Y29" s="51">
        <v>-4.1255899999999998E-2</v>
      </c>
      <c r="Z29" s="51">
        <v>3.50298</v>
      </c>
      <c r="AA29" s="51">
        <v>-11.0479</v>
      </c>
      <c r="AB29" s="2">
        <v>3.5881099999999998E-5</v>
      </c>
      <c r="AC29" s="51">
        <v>5760.75</v>
      </c>
      <c r="AD29" s="51">
        <v>260.45699999999999</v>
      </c>
      <c r="AE29" s="51">
        <v>9.4</v>
      </c>
      <c r="AF29" s="51">
        <v>0</v>
      </c>
      <c r="AG29" s="51">
        <v>-1.13242E-2</v>
      </c>
      <c r="AH29" s="51">
        <v>-0.117507</v>
      </c>
      <c r="AI29" s="51">
        <v>-10.1389</v>
      </c>
      <c r="AJ29" s="2">
        <v>4.2206899999999997E-5</v>
      </c>
      <c r="AK29" s="51">
        <v>4349.03</v>
      </c>
      <c r="AL29" s="51">
        <v>268.16800000000001</v>
      </c>
      <c r="AM29" s="51">
        <v>12.2</v>
      </c>
      <c r="AN29" s="51">
        <v>0</v>
      </c>
      <c r="AO29" s="51">
        <v>3.7281300000000003E-2</v>
      </c>
      <c r="AP29" s="51">
        <v>2.20139</v>
      </c>
      <c r="AQ29" s="51">
        <v>-8.5141899999999993</v>
      </c>
      <c r="AR29" s="2">
        <v>9.5851299999999995E-5</v>
      </c>
      <c r="AS29" s="51">
        <v>3124.24</v>
      </c>
      <c r="AT29" s="51">
        <v>274.32400000000001</v>
      </c>
      <c r="AU29" s="51">
        <v>22.7</v>
      </c>
      <c r="AV29" s="51">
        <v>0</v>
      </c>
      <c r="AW29" s="51">
        <v>3.0668000000000001E-2</v>
      </c>
      <c r="AX29" s="51">
        <v>1.0034799999999999</v>
      </c>
      <c r="AY29" s="51">
        <v>-8.2224500000000003</v>
      </c>
      <c r="AZ29" s="51">
        <v>1.05098E-4</v>
      </c>
      <c r="BA29" s="51">
        <v>1551.46</v>
      </c>
      <c r="BB29" s="51">
        <v>278.62599999999998</v>
      </c>
      <c r="BC29" s="51">
        <v>25.7</v>
      </c>
      <c r="BD29" s="51">
        <v>0</v>
      </c>
      <c r="BE29" s="51">
        <v>-6.5755900000000006E-2</v>
      </c>
      <c r="BF29" s="51">
        <v>2.2738299999999998</v>
      </c>
      <c r="BG29" s="51">
        <v>-6.54373</v>
      </c>
      <c r="BH29" s="2">
        <v>8.0697299999999997E-5</v>
      </c>
      <c r="BI29" s="51">
        <v>857.66899999999998</v>
      </c>
      <c r="BJ29" s="51">
        <v>280.923</v>
      </c>
      <c r="BK29" s="51">
        <v>48.9</v>
      </c>
      <c r="BL29" s="51">
        <v>0</v>
      </c>
      <c r="BM29" s="51">
        <v>-8.9951200000000005E-3</v>
      </c>
      <c r="BN29" s="51">
        <v>0.58822300000000005</v>
      </c>
      <c r="BO29" s="51">
        <v>-3.3996200000000001</v>
      </c>
      <c r="BP29" s="2">
        <v>7.09608E-5</v>
      </c>
      <c r="BQ29" s="51">
        <v>637.59900000000005</v>
      </c>
      <c r="BR29" s="51">
        <v>281.63799999999998</v>
      </c>
      <c r="BS29" s="51">
        <v>67.2</v>
      </c>
      <c r="BT29" s="51">
        <v>0</v>
      </c>
      <c r="BU29" s="51">
        <v>5.81577E-2</v>
      </c>
      <c r="BV29" s="51">
        <v>-0.33364700000000003</v>
      </c>
      <c r="BW29" s="51">
        <v>-2.5701000000000001</v>
      </c>
      <c r="BX29" s="2">
        <v>5.9537699999999997E-5</v>
      </c>
      <c r="BY29" s="51">
        <v>3</v>
      </c>
      <c r="BZ29" s="51">
        <v>422.21699999999998</v>
      </c>
      <c r="CA29" s="51">
        <v>283.23599999999999</v>
      </c>
      <c r="CB29" s="51">
        <v>66.8</v>
      </c>
      <c r="CC29" s="51">
        <v>0</v>
      </c>
      <c r="CD29" s="51">
        <v>7.9161599999999999E-2</v>
      </c>
      <c r="CE29" s="51">
        <v>-0.24308299999999999</v>
      </c>
      <c r="CF29" s="51">
        <v>-2.0661399999999999</v>
      </c>
      <c r="CG29" s="2">
        <v>3.9412100000000002E-5</v>
      </c>
      <c r="CH29" s="51">
        <v>284.31700000000001</v>
      </c>
      <c r="CI29" s="51">
        <v>62.8</v>
      </c>
      <c r="CJ29" s="51">
        <v>0</v>
      </c>
      <c r="CK29" s="51">
        <v>7.0700899999999997E-2</v>
      </c>
      <c r="CL29" s="51">
        <v>0.79266599999999998</v>
      </c>
      <c r="CM29" s="51">
        <v>-1.51006</v>
      </c>
      <c r="CN29" s="2">
        <v>3.5362099999999998E-5</v>
      </c>
      <c r="CO29" s="51">
        <v>211.137</v>
      </c>
      <c r="CP29" s="51">
        <v>55.5794</v>
      </c>
      <c r="CQ29" s="51">
        <v>279.214</v>
      </c>
      <c r="CR29" s="51">
        <v>0</v>
      </c>
      <c r="CS29" s="51">
        <v>3.74173</v>
      </c>
      <c r="CT29" s="51">
        <v>282.11799999999999</v>
      </c>
      <c r="CU29" s="51">
        <v>277.62099999999998</v>
      </c>
      <c r="CV29" s="51">
        <v>73.400000000000006</v>
      </c>
      <c r="CW29" s="51">
        <v>1.4643200000000001</v>
      </c>
      <c r="CX29" s="51">
        <v>-0.68051300000000003</v>
      </c>
      <c r="CY29" s="51">
        <v>-50</v>
      </c>
      <c r="CZ29" s="51">
        <v>0</v>
      </c>
      <c r="DA29" s="51">
        <v>0</v>
      </c>
      <c r="DB29" s="51">
        <v>0</v>
      </c>
      <c r="DC29" s="51">
        <v>0</v>
      </c>
      <c r="DD29" s="51">
        <v>0</v>
      </c>
      <c r="DE29" s="51">
        <v>1.875</v>
      </c>
      <c r="DF29" s="51">
        <v>0</v>
      </c>
      <c r="DG29" s="51">
        <v>0.5625</v>
      </c>
      <c r="DH29" s="51">
        <v>0</v>
      </c>
      <c r="DI29" s="51">
        <v>0</v>
      </c>
      <c r="DJ29" s="51">
        <v>0</v>
      </c>
      <c r="DK29" s="51">
        <v>0</v>
      </c>
      <c r="DL29" s="51">
        <v>0</v>
      </c>
      <c r="DM29" s="51">
        <v>0</v>
      </c>
      <c r="DN29" s="51">
        <v>0</v>
      </c>
      <c r="DO29" s="51">
        <v>0</v>
      </c>
      <c r="DP29" s="51">
        <v>0</v>
      </c>
      <c r="DQ29" s="51">
        <v>18.402200000000001</v>
      </c>
      <c r="DR29" s="51">
        <v>0</v>
      </c>
      <c r="DS29" s="51">
        <v>-0.238037</v>
      </c>
      <c r="DT29" s="51">
        <v>0</v>
      </c>
      <c r="DU29" s="51">
        <v>0</v>
      </c>
      <c r="DV29" s="51">
        <v>0</v>
      </c>
      <c r="DW29" s="51">
        <v>0</v>
      </c>
      <c r="DX29" s="51">
        <v>0</v>
      </c>
      <c r="DY29" s="51">
        <v>0.4</v>
      </c>
      <c r="DZ29" s="51">
        <v>54.380899999999997</v>
      </c>
      <c r="EA29" s="51">
        <v>13022.6</v>
      </c>
      <c r="EB29" s="51">
        <v>206</v>
      </c>
      <c r="EC29" s="51">
        <v>3.3746100000000001</v>
      </c>
      <c r="ED29" s="51">
        <v>-7.0523499999999997</v>
      </c>
      <c r="EE29" s="51">
        <v>-2.9980499999999999E-3</v>
      </c>
      <c r="EF29" s="51">
        <v>3380.64</v>
      </c>
      <c r="EG29" s="51">
        <v>19.5</v>
      </c>
      <c r="EH29" s="51">
        <v>0</v>
      </c>
      <c r="EI29" s="51">
        <v>29</v>
      </c>
    </row>
    <row r="30" spans="1:139" x14ac:dyDescent="0.3">
      <c r="A30" s="10">
        <v>45622.125</v>
      </c>
      <c r="B30" s="51">
        <v>102509</v>
      </c>
      <c r="C30" s="51">
        <v>24134.9</v>
      </c>
      <c r="D30" s="51">
        <v>1.2158199999999999</v>
      </c>
      <c r="E30" s="51">
        <v>12027.8</v>
      </c>
      <c r="F30" s="51">
        <v>210.83600000000001</v>
      </c>
      <c r="G30" s="51">
        <v>50.6</v>
      </c>
      <c r="H30" s="51">
        <v>0</v>
      </c>
      <c r="I30" s="51">
        <v>1.49277E-2</v>
      </c>
      <c r="J30" s="51">
        <v>3.25752</v>
      </c>
      <c r="K30" s="51">
        <v>-7.1821999999999999</v>
      </c>
      <c r="L30" s="2">
        <v>1.9105000000000001E-5</v>
      </c>
      <c r="M30" s="51">
        <v>9415.5</v>
      </c>
      <c r="N30" s="51">
        <v>229.77600000000001</v>
      </c>
      <c r="O30" s="51">
        <v>44.4</v>
      </c>
      <c r="P30" s="51">
        <v>0</v>
      </c>
      <c r="Q30" s="51">
        <v>8.9029300000000006E-2</v>
      </c>
      <c r="R30" s="51">
        <v>4.5974000000000004</v>
      </c>
      <c r="S30" s="51">
        <v>-8.8380100000000006</v>
      </c>
      <c r="T30" s="2">
        <v>1.51591E-5</v>
      </c>
      <c r="U30" s="51">
        <v>7411.49</v>
      </c>
      <c r="V30" s="51">
        <v>246.86099999999999</v>
      </c>
      <c r="W30" s="51">
        <v>25.9</v>
      </c>
      <c r="X30" s="51">
        <v>0</v>
      </c>
      <c r="Y30" s="51">
        <v>-5.3769499999999998E-2</v>
      </c>
      <c r="Z30" s="51">
        <v>5.6524299999999998</v>
      </c>
      <c r="AA30" s="51">
        <v>-8.6797900000000006</v>
      </c>
      <c r="AB30" s="2">
        <v>1.7498399999999998E-5</v>
      </c>
      <c r="AC30" s="51">
        <v>5755.96</v>
      </c>
      <c r="AD30" s="51">
        <v>259.928</v>
      </c>
      <c r="AE30" s="51">
        <v>9.9</v>
      </c>
      <c r="AF30" s="51">
        <v>0</v>
      </c>
      <c r="AG30" s="51">
        <v>-0.188254</v>
      </c>
      <c r="AH30" s="51">
        <v>2.0731999999999999</v>
      </c>
      <c r="AI30" s="51">
        <v>-7.58352</v>
      </c>
      <c r="AJ30" s="2">
        <v>5.3468699999999999E-5</v>
      </c>
      <c r="AK30" s="51">
        <v>4345.29</v>
      </c>
      <c r="AL30" s="51">
        <v>268.35500000000002</v>
      </c>
      <c r="AM30" s="51">
        <v>11.2</v>
      </c>
      <c r="AN30" s="51">
        <v>0</v>
      </c>
      <c r="AO30" s="51">
        <v>8.63125E-2</v>
      </c>
      <c r="AP30" s="51">
        <v>2.0107499999999998</v>
      </c>
      <c r="AQ30" s="51">
        <v>-9.4072899999999997</v>
      </c>
      <c r="AR30" s="51">
        <v>1.04614E-4</v>
      </c>
      <c r="AS30" s="51">
        <v>3119.33</v>
      </c>
      <c r="AT30" s="51">
        <v>274.38499999999999</v>
      </c>
      <c r="AU30" s="51">
        <v>27.2</v>
      </c>
      <c r="AV30" s="51">
        <v>0</v>
      </c>
      <c r="AW30" s="51">
        <v>0.14902099999999999</v>
      </c>
      <c r="AX30" s="51">
        <v>1.0422800000000001</v>
      </c>
      <c r="AY30" s="51">
        <v>-7.49031</v>
      </c>
      <c r="AZ30" s="2">
        <v>4.8239699999999998E-5</v>
      </c>
      <c r="BA30" s="51">
        <v>1547.6</v>
      </c>
      <c r="BB30" s="51">
        <v>278.733</v>
      </c>
      <c r="BC30" s="51">
        <v>25.3</v>
      </c>
      <c r="BD30" s="51">
        <v>0</v>
      </c>
      <c r="BE30" s="51">
        <v>6.2822299999999998E-2</v>
      </c>
      <c r="BF30" s="51">
        <v>2.8748999999999998</v>
      </c>
      <c r="BG30" s="51">
        <v>-5.5238100000000001</v>
      </c>
      <c r="BH30" s="2">
        <v>4.8338299999999998E-5</v>
      </c>
      <c r="BI30" s="51">
        <v>853.54</v>
      </c>
      <c r="BJ30" s="51">
        <v>281.17500000000001</v>
      </c>
      <c r="BK30" s="51">
        <v>42.1</v>
      </c>
      <c r="BL30" s="51">
        <v>0</v>
      </c>
      <c r="BM30" s="51">
        <v>0.130051</v>
      </c>
      <c r="BN30" s="51">
        <v>1.1762699999999999</v>
      </c>
      <c r="BO30" s="51">
        <v>-2.09823</v>
      </c>
      <c r="BP30" s="2">
        <v>6.4865799999999998E-5</v>
      </c>
      <c r="BQ30" s="51">
        <v>633.26199999999994</v>
      </c>
      <c r="BR30" s="51">
        <v>281.98099999999999</v>
      </c>
      <c r="BS30" s="51">
        <v>58.1</v>
      </c>
      <c r="BT30" s="51">
        <v>0</v>
      </c>
      <c r="BU30" s="51">
        <v>0.19106400000000001</v>
      </c>
      <c r="BV30" s="51">
        <v>0.31370100000000001</v>
      </c>
      <c r="BW30" s="51">
        <v>-1.1549199999999999</v>
      </c>
      <c r="BX30" s="2">
        <v>6.4899800000000005E-5</v>
      </c>
      <c r="BY30" s="51">
        <v>4</v>
      </c>
      <c r="BZ30" s="51">
        <v>417.78399999999999</v>
      </c>
      <c r="CA30" s="51">
        <v>283.27600000000001</v>
      </c>
      <c r="CB30" s="51">
        <v>64.400000000000006</v>
      </c>
      <c r="CC30" s="51">
        <v>0</v>
      </c>
      <c r="CD30" s="51">
        <v>0.23288300000000001</v>
      </c>
      <c r="CE30" s="51">
        <v>0.129353</v>
      </c>
      <c r="CF30" s="51">
        <v>-0.59013899999999997</v>
      </c>
      <c r="CG30" s="2">
        <v>4.9211100000000001E-5</v>
      </c>
      <c r="CH30" s="51">
        <v>284.35399999999998</v>
      </c>
      <c r="CI30" s="51">
        <v>62.6</v>
      </c>
      <c r="CJ30" s="51">
        <v>0</v>
      </c>
      <c r="CK30" s="51">
        <v>0.184974</v>
      </c>
      <c r="CL30" s="51">
        <v>0.82874300000000001</v>
      </c>
      <c r="CM30" s="51">
        <v>-0.21248800000000001</v>
      </c>
      <c r="CN30" s="2">
        <v>3.9892199999999997E-5</v>
      </c>
      <c r="CO30" s="51">
        <v>206.714</v>
      </c>
      <c r="CP30" s="51">
        <v>55.5794</v>
      </c>
      <c r="CQ30" s="51">
        <v>278.34899999999999</v>
      </c>
      <c r="CR30" s="51">
        <v>0</v>
      </c>
      <c r="CS30" s="51">
        <v>0.53130599999999994</v>
      </c>
      <c r="CT30" s="51">
        <v>281.68900000000002</v>
      </c>
      <c r="CU30" s="51">
        <v>277.58600000000001</v>
      </c>
      <c r="CV30" s="51">
        <v>75.400000000000006</v>
      </c>
      <c r="CW30" s="51">
        <v>1.21411</v>
      </c>
      <c r="CX30" s="51">
        <v>2.8996600000000001E-2</v>
      </c>
      <c r="CY30" s="51">
        <v>-50</v>
      </c>
      <c r="CZ30" s="51">
        <v>0</v>
      </c>
      <c r="DA30" s="51">
        <v>0</v>
      </c>
      <c r="DB30" s="51">
        <v>0</v>
      </c>
      <c r="DC30" s="51">
        <v>0</v>
      </c>
      <c r="DD30" s="51">
        <v>0</v>
      </c>
      <c r="DE30" s="51">
        <v>1.875</v>
      </c>
      <c r="DF30" s="51">
        <v>0</v>
      </c>
      <c r="DG30" s="51">
        <v>0.5625</v>
      </c>
      <c r="DH30" s="51">
        <v>0</v>
      </c>
      <c r="DI30" s="51">
        <v>0</v>
      </c>
      <c r="DJ30" s="51">
        <v>0</v>
      </c>
      <c r="DK30" s="51">
        <v>0</v>
      </c>
      <c r="DL30" s="51">
        <v>0</v>
      </c>
      <c r="DM30" s="51">
        <v>0</v>
      </c>
      <c r="DN30" s="51">
        <v>0</v>
      </c>
      <c r="DO30" s="51">
        <v>0</v>
      </c>
      <c r="DP30" s="51">
        <v>0</v>
      </c>
      <c r="DQ30" s="51">
        <v>17.7697</v>
      </c>
      <c r="DR30" s="51">
        <v>0</v>
      </c>
      <c r="DS30" s="51">
        <v>0.29199199999999997</v>
      </c>
      <c r="DT30" s="51">
        <v>0</v>
      </c>
      <c r="DU30" s="51">
        <v>0</v>
      </c>
      <c r="DV30" s="51">
        <v>0</v>
      </c>
      <c r="DW30" s="51">
        <v>0</v>
      </c>
      <c r="DX30" s="51">
        <v>0</v>
      </c>
      <c r="DY30" s="51">
        <v>0</v>
      </c>
      <c r="DZ30" s="51">
        <v>60.424399999999999</v>
      </c>
      <c r="EA30" s="51">
        <v>12962.2</v>
      </c>
      <c r="EB30" s="51">
        <v>205.74100000000001</v>
      </c>
      <c r="EC30" s="51">
        <v>6.2218999999999998</v>
      </c>
      <c r="ED30" s="51">
        <v>-4.9418899999999999</v>
      </c>
      <c r="EE30" s="51">
        <v>-4.1419999999999998E-4</v>
      </c>
      <c r="EF30" s="51">
        <v>3415.04</v>
      </c>
      <c r="EG30" s="51">
        <v>24.2</v>
      </c>
      <c r="EH30" s="51">
        <v>0</v>
      </c>
      <c r="EI30" s="51">
        <v>30</v>
      </c>
    </row>
    <row r="31" spans="1:139" x14ac:dyDescent="0.3">
      <c r="A31" s="10">
        <v>45622.25</v>
      </c>
      <c r="B31" s="51">
        <v>102477</v>
      </c>
      <c r="C31" s="51">
        <v>24134.799999999999</v>
      </c>
      <c r="D31" s="51">
        <v>1.1313500000000001</v>
      </c>
      <c r="E31" s="51">
        <v>12022.5</v>
      </c>
      <c r="F31" s="51">
        <v>210.56800000000001</v>
      </c>
      <c r="G31" s="51">
        <v>49.8</v>
      </c>
      <c r="H31" s="51">
        <v>0</v>
      </c>
      <c r="I31" s="51">
        <v>-6.9785200000000002E-3</v>
      </c>
      <c r="J31" s="51">
        <v>5.5474399999999999</v>
      </c>
      <c r="K31" s="51">
        <v>-2.9931100000000002</v>
      </c>
      <c r="L31" s="2">
        <v>1.0106600000000001E-5</v>
      </c>
      <c r="M31" s="51">
        <v>9411.5400000000009</v>
      </c>
      <c r="N31" s="51">
        <v>229.68899999999999</v>
      </c>
      <c r="O31" s="51">
        <v>56.9</v>
      </c>
      <c r="P31" s="51">
        <v>0</v>
      </c>
      <c r="Q31" s="51">
        <v>-1.875E-4</v>
      </c>
      <c r="R31" s="51">
        <v>6.6568100000000001</v>
      </c>
      <c r="S31" s="51">
        <v>-5.9286000000000003</v>
      </c>
      <c r="T31" s="2">
        <v>5.2268999999999997E-5</v>
      </c>
      <c r="U31" s="51">
        <v>7409</v>
      </c>
      <c r="V31" s="51">
        <v>246.369</v>
      </c>
      <c r="W31" s="51">
        <v>29.4</v>
      </c>
      <c r="X31" s="51">
        <v>0</v>
      </c>
      <c r="Y31" s="51">
        <v>2.2226599999999999E-2</v>
      </c>
      <c r="Z31" s="51">
        <v>7.0356899999999998</v>
      </c>
      <c r="AA31" s="51">
        <v>-5.5159500000000001</v>
      </c>
      <c r="AB31" s="2">
        <v>3.9706699999999997E-5</v>
      </c>
      <c r="AC31" s="51">
        <v>5757.37</v>
      </c>
      <c r="AD31" s="51">
        <v>259.39499999999998</v>
      </c>
      <c r="AE31" s="51">
        <v>11</v>
      </c>
      <c r="AF31" s="51">
        <v>0</v>
      </c>
      <c r="AG31" s="51">
        <v>-4.1203099999999999E-2</v>
      </c>
      <c r="AH31" s="51">
        <v>4.0956799999999998</v>
      </c>
      <c r="AI31" s="51">
        <v>-7.0785299999999998</v>
      </c>
      <c r="AJ31" s="2">
        <v>6.4835399999999999E-5</v>
      </c>
      <c r="AK31" s="51">
        <v>4348.0200000000004</v>
      </c>
      <c r="AL31" s="51">
        <v>268.267</v>
      </c>
      <c r="AM31" s="51">
        <v>21.7</v>
      </c>
      <c r="AN31" s="51">
        <v>0</v>
      </c>
      <c r="AO31" s="51">
        <v>2.1470699999999999E-2</v>
      </c>
      <c r="AP31" s="51">
        <v>2.0565199999999999</v>
      </c>
      <c r="AQ31" s="51">
        <v>-8.9284800000000004</v>
      </c>
      <c r="AR31" s="2">
        <v>4.28817E-5</v>
      </c>
      <c r="AS31" s="51">
        <v>3121.53</v>
      </c>
      <c r="AT31" s="51">
        <v>274.51499999999999</v>
      </c>
      <c r="AU31" s="51">
        <v>27</v>
      </c>
      <c r="AV31" s="51">
        <v>0</v>
      </c>
      <c r="AW31" s="51">
        <v>6.4812499999999995E-2</v>
      </c>
      <c r="AX31" s="51">
        <v>1.86873</v>
      </c>
      <c r="AY31" s="51">
        <v>-6.9116299999999997</v>
      </c>
      <c r="AZ31" s="2">
        <v>3.3305700000000002E-5</v>
      </c>
      <c r="BA31" s="51">
        <v>1547.74</v>
      </c>
      <c r="BB31" s="51">
        <v>278.14</v>
      </c>
      <c r="BC31" s="51">
        <v>77.8</v>
      </c>
      <c r="BD31" s="51">
        <v>0</v>
      </c>
      <c r="BE31" s="51">
        <v>4.0732399999999997E-3</v>
      </c>
      <c r="BF31" s="51">
        <v>3.38544</v>
      </c>
      <c r="BG31" s="51">
        <v>-5.4263599999999999</v>
      </c>
      <c r="BH31" s="51">
        <v>1.2412600000000001E-4</v>
      </c>
      <c r="BI31" s="51">
        <v>852.17700000000002</v>
      </c>
      <c r="BJ31" s="51">
        <v>281.87299999999999</v>
      </c>
      <c r="BK31" s="51">
        <v>47</v>
      </c>
      <c r="BL31" s="51">
        <v>0</v>
      </c>
      <c r="BM31" s="51">
        <v>1.48574E-2</v>
      </c>
      <c r="BN31" s="51">
        <v>1.8200400000000001</v>
      </c>
      <c r="BO31" s="51">
        <v>-1.78477</v>
      </c>
      <c r="BP31" s="2">
        <v>9.0175999999999999E-5</v>
      </c>
      <c r="BQ31" s="51">
        <v>631.37400000000002</v>
      </c>
      <c r="BR31" s="51">
        <v>282.71699999999998</v>
      </c>
      <c r="BS31" s="51">
        <v>44.8</v>
      </c>
      <c r="BT31" s="51">
        <v>0</v>
      </c>
      <c r="BU31" s="51">
        <v>4.4387700000000002E-2</v>
      </c>
      <c r="BV31" s="51">
        <v>0.90708500000000003</v>
      </c>
      <c r="BW31" s="51">
        <v>-0.25626700000000002</v>
      </c>
      <c r="BX31" s="2">
        <v>7.1373399999999997E-5</v>
      </c>
      <c r="BY31" s="51">
        <v>5</v>
      </c>
      <c r="BZ31" s="51">
        <v>415.52699999999999</v>
      </c>
      <c r="CA31" s="51">
        <v>283.75099999999998</v>
      </c>
      <c r="CB31" s="51">
        <v>52.1</v>
      </c>
      <c r="CC31" s="51">
        <v>0</v>
      </c>
      <c r="CD31" s="51">
        <v>0.107182</v>
      </c>
      <c r="CE31" s="51">
        <v>0.34812300000000002</v>
      </c>
      <c r="CF31" s="51">
        <v>0.55800300000000003</v>
      </c>
      <c r="CG31" s="2">
        <v>5.8548699999999997E-5</v>
      </c>
      <c r="CH31" s="51">
        <v>284.54500000000002</v>
      </c>
      <c r="CI31" s="51">
        <v>57.8</v>
      </c>
      <c r="CJ31" s="51">
        <v>0</v>
      </c>
      <c r="CK31" s="51">
        <v>0.120043</v>
      </c>
      <c r="CL31" s="51">
        <v>0.35154999999999997</v>
      </c>
      <c r="CM31" s="51">
        <v>0.956816</v>
      </c>
      <c r="CN31" s="2">
        <v>4.2874499999999998E-5</v>
      </c>
      <c r="CO31" s="51">
        <v>204.291</v>
      </c>
      <c r="CP31" s="51">
        <v>55.5794</v>
      </c>
      <c r="CQ31" s="51">
        <v>278.46600000000001</v>
      </c>
      <c r="CR31" s="51">
        <v>0</v>
      </c>
      <c r="CS31" s="51">
        <v>1.8345800000000001</v>
      </c>
      <c r="CT31" s="51">
        <v>281.66699999999997</v>
      </c>
      <c r="CU31" s="51">
        <v>277.18400000000003</v>
      </c>
      <c r="CV31" s="51">
        <v>73.599999999999994</v>
      </c>
      <c r="CW31" s="51">
        <v>0.57610099999999997</v>
      </c>
      <c r="CX31" s="51">
        <v>0.971665</v>
      </c>
      <c r="CY31" s="51">
        <v>-50</v>
      </c>
      <c r="CZ31" s="51">
        <v>0</v>
      </c>
      <c r="DA31" s="51">
        <v>0</v>
      </c>
      <c r="DB31" s="51">
        <v>0</v>
      </c>
      <c r="DC31" s="51">
        <v>0</v>
      </c>
      <c r="DD31" s="51">
        <v>0</v>
      </c>
      <c r="DE31" s="51">
        <v>1.875</v>
      </c>
      <c r="DF31" s="51">
        <v>0</v>
      </c>
      <c r="DG31" s="51">
        <v>0.5625</v>
      </c>
      <c r="DH31" s="51">
        <v>0</v>
      </c>
      <c r="DI31" s="51">
        <v>0</v>
      </c>
      <c r="DJ31" s="51">
        <v>0</v>
      </c>
      <c r="DK31" s="51">
        <v>0</v>
      </c>
      <c r="DL31" s="51">
        <v>0</v>
      </c>
      <c r="DM31" s="51">
        <v>0</v>
      </c>
      <c r="DN31" s="51">
        <v>0</v>
      </c>
      <c r="DO31" s="51">
        <v>0</v>
      </c>
      <c r="DP31" s="51">
        <v>598</v>
      </c>
      <c r="DQ31" s="51">
        <v>17.261800000000001</v>
      </c>
      <c r="DR31" s="51">
        <v>0</v>
      </c>
      <c r="DS31" s="51">
        <v>0.120972</v>
      </c>
      <c r="DT31" s="51">
        <v>0</v>
      </c>
      <c r="DU31" s="51">
        <v>0</v>
      </c>
      <c r="DV31" s="51">
        <v>0</v>
      </c>
      <c r="DW31" s="51">
        <v>0</v>
      </c>
      <c r="DX31" s="51">
        <v>5</v>
      </c>
      <c r="DY31" s="51">
        <v>0.8</v>
      </c>
      <c r="DZ31" s="51">
        <v>65.959000000000003</v>
      </c>
      <c r="EA31" s="51">
        <v>12849.8</v>
      </c>
      <c r="EB31" s="51">
        <v>206.125</v>
      </c>
      <c r="EC31" s="51">
        <v>8.2279</v>
      </c>
      <c r="ED31" s="51">
        <v>-3.9905499999999998</v>
      </c>
      <c r="EE31" s="51">
        <v>4.5537599999999996E-3</v>
      </c>
      <c r="EF31" s="51">
        <v>3452.96</v>
      </c>
      <c r="EG31" s="51">
        <v>23.6</v>
      </c>
      <c r="EH31" s="51">
        <v>0</v>
      </c>
      <c r="EI31" s="51">
        <v>31</v>
      </c>
    </row>
    <row r="32" spans="1:139" x14ac:dyDescent="0.3">
      <c r="A32" s="10">
        <v>45622.375</v>
      </c>
      <c r="B32" s="51">
        <v>102516</v>
      </c>
      <c r="C32" s="51">
        <v>24135</v>
      </c>
      <c r="D32" s="51">
        <v>1.1004100000000001</v>
      </c>
      <c r="E32" s="51">
        <v>12019.4</v>
      </c>
      <c r="F32" s="51">
        <v>210.17099999999999</v>
      </c>
      <c r="G32" s="51">
        <v>56.1</v>
      </c>
      <c r="H32" s="51">
        <v>0</v>
      </c>
      <c r="I32" s="51">
        <v>3.2771500000000002E-2</v>
      </c>
      <c r="J32" s="51">
        <v>9.1022200000000009</v>
      </c>
      <c r="K32" s="51">
        <v>-0.65878300000000001</v>
      </c>
      <c r="L32" s="2">
        <v>8.7581200000000001E-5</v>
      </c>
      <c r="M32" s="51">
        <v>9411.14</v>
      </c>
      <c r="N32" s="51">
        <v>229.541</v>
      </c>
      <c r="O32" s="51">
        <v>47.6</v>
      </c>
      <c r="P32" s="51">
        <v>0</v>
      </c>
      <c r="Q32" s="51">
        <v>-6.7289100000000004E-2</v>
      </c>
      <c r="R32" s="51">
        <v>8.3781199999999991</v>
      </c>
      <c r="S32" s="51">
        <v>-2.35053</v>
      </c>
      <c r="T32" s="2">
        <v>3.7678200000000001E-5</v>
      </c>
      <c r="U32" s="51">
        <v>7408.65</v>
      </c>
      <c r="V32" s="51">
        <v>245.89099999999999</v>
      </c>
      <c r="W32" s="51">
        <v>27.9</v>
      </c>
      <c r="X32" s="51">
        <v>0</v>
      </c>
      <c r="Y32" s="51">
        <v>-7.4027300000000004E-2</v>
      </c>
      <c r="Z32" s="51">
        <v>8.8325099999999992</v>
      </c>
      <c r="AA32" s="51">
        <v>-2.66622</v>
      </c>
      <c r="AB32" s="2">
        <v>8.4236700000000006E-5</v>
      </c>
      <c r="AC32" s="51">
        <v>5760.47</v>
      </c>
      <c r="AD32" s="51">
        <v>258.71800000000002</v>
      </c>
      <c r="AE32" s="51">
        <v>23.8</v>
      </c>
      <c r="AF32" s="51">
        <v>0</v>
      </c>
      <c r="AG32" s="51">
        <v>7.6740199999999995E-2</v>
      </c>
      <c r="AH32" s="51">
        <v>5.3931300000000002</v>
      </c>
      <c r="AI32" s="51">
        <v>-5.4299400000000002</v>
      </c>
      <c r="AJ32" s="2">
        <v>4.9816900000000001E-5</v>
      </c>
      <c r="AK32" s="51">
        <v>4354</v>
      </c>
      <c r="AL32" s="51">
        <v>267.87</v>
      </c>
      <c r="AM32" s="51">
        <v>20.5</v>
      </c>
      <c r="AN32" s="51">
        <v>0</v>
      </c>
      <c r="AO32" s="51">
        <v>-2.9607399999999999E-2</v>
      </c>
      <c r="AP32" s="51">
        <v>3.1380599999999998</v>
      </c>
      <c r="AQ32" s="51">
        <v>-6.5018200000000004</v>
      </c>
      <c r="AR32" s="2">
        <v>4.65997E-5</v>
      </c>
      <c r="AS32" s="51">
        <v>3129.5</v>
      </c>
      <c r="AT32" s="51">
        <v>274.387</v>
      </c>
      <c r="AU32" s="51">
        <v>11.8</v>
      </c>
      <c r="AV32" s="51">
        <v>0</v>
      </c>
      <c r="AW32" s="51">
        <v>-1.54492E-2</v>
      </c>
      <c r="AX32" s="51">
        <v>2.3488199999999999</v>
      </c>
      <c r="AY32" s="51">
        <v>-6.9612299999999996</v>
      </c>
      <c r="AZ32" s="2">
        <v>4.2301100000000001E-5</v>
      </c>
      <c r="BA32" s="51">
        <v>1554.56</v>
      </c>
      <c r="BB32" s="51">
        <v>278.57499999999999</v>
      </c>
      <c r="BC32" s="51">
        <v>83.9</v>
      </c>
      <c r="BD32" s="51">
        <v>0</v>
      </c>
      <c r="BE32" s="51">
        <v>-3.5820299999999999E-3</v>
      </c>
      <c r="BF32" s="51">
        <v>4.1980899999999997</v>
      </c>
      <c r="BG32" s="51">
        <v>-6.3436599999999999</v>
      </c>
      <c r="BH32" s="2">
        <v>3.5676100000000002E-5</v>
      </c>
      <c r="BI32" s="51">
        <v>857.71699999999998</v>
      </c>
      <c r="BJ32" s="51">
        <v>282.14</v>
      </c>
      <c r="BK32" s="51">
        <v>63</v>
      </c>
      <c r="BL32" s="51">
        <v>0</v>
      </c>
      <c r="BM32" s="51">
        <v>7.2229500000000002E-2</v>
      </c>
      <c r="BN32" s="51">
        <v>1.9694700000000001</v>
      </c>
      <c r="BO32" s="51">
        <v>-1.4522299999999999</v>
      </c>
      <c r="BP32" s="2">
        <v>3.1861299999999999E-5</v>
      </c>
      <c r="BQ32" s="51">
        <v>636.59500000000003</v>
      </c>
      <c r="BR32" s="51">
        <v>282.93</v>
      </c>
      <c r="BS32" s="51">
        <v>53</v>
      </c>
      <c r="BT32" s="51">
        <v>0</v>
      </c>
      <c r="BU32" s="51">
        <v>9.8106499999999999E-2</v>
      </c>
      <c r="BV32" s="51">
        <v>1.08222</v>
      </c>
      <c r="BW32" s="51">
        <v>9.4155299999999997E-2</v>
      </c>
      <c r="BX32" s="2">
        <v>5.7790200000000001E-5</v>
      </c>
      <c r="BY32" s="51">
        <v>5</v>
      </c>
      <c r="BZ32" s="51">
        <v>420.57100000000003</v>
      </c>
      <c r="CA32" s="51">
        <v>283.80500000000001</v>
      </c>
      <c r="CB32" s="51">
        <v>53.1</v>
      </c>
      <c r="CC32" s="51">
        <v>0</v>
      </c>
      <c r="CD32" s="51">
        <v>0.126836</v>
      </c>
      <c r="CE32" s="51">
        <v>0.45397500000000002</v>
      </c>
      <c r="CF32" s="51">
        <v>0.97231900000000004</v>
      </c>
      <c r="CG32" s="2">
        <v>5.34725E-5</v>
      </c>
      <c r="CH32" s="51">
        <v>285.68</v>
      </c>
      <c r="CI32" s="51">
        <v>49.4</v>
      </c>
      <c r="CJ32" s="51">
        <v>0</v>
      </c>
      <c r="CK32" s="51">
        <v>8.0666799999999997E-2</v>
      </c>
      <c r="CL32" s="51">
        <v>0.18163099999999999</v>
      </c>
      <c r="CM32" s="51">
        <v>1.15459</v>
      </c>
      <c r="CN32" s="2">
        <v>5.1946800000000002E-5</v>
      </c>
      <c r="CO32" s="51">
        <v>209.06299999999999</v>
      </c>
      <c r="CP32" s="51">
        <v>55.5794</v>
      </c>
      <c r="CQ32" s="51">
        <v>292.30799999999999</v>
      </c>
      <c r="CR32" s="51">
        <v>0</v>
      </c>
      <c r="CS32" s="51">
        <v>166.26499999999999</v>
      </c>
      <c r="CT32" s="51">
        <v>287.447</v>
      </c>
      <c r="CU32" s="51">
        <v>275.93799999999999</v>
      </c>
      <c r="CV32" s="51">
        <v>45.7</v>
      </c>
      <c r="CW32" s="51">
        <v>0.109917</v>
      </c>
      <c r="CX32" s="51">
        <v>1.20513</v>
      </c>
      <c r="CY32" s="51">
        <v>-50</v>
      </c>
      <c r="CZ32" s="51">
        <v>0</v>
      </c>
      <c r="DA32" s="51">
        <v>0</v>
      </c>
      <c r="DB32" s="51">
        <v>0</v>
      </c>
      <c r="DC32" s="51">
        <v>0</v>
      </c>
      <c r="DD32" s="51">
        <v>0</v>
      </c>
      <c r="DE32" s="51">
        <v>1.875</v>
      </c>
      <c r="DF32" s="51">
        <v>0</v>
      </c>
      <c r="DG32" s="51">
        <v>0.5625</v>
      </c>
      <c r="DH32" s="51">
        <v>0</v>
      </c>
      <c r="DI32" s="51">
        <v>0</v>
      </c>
      <c r="DJ32" s="51">
        <v>0</v>
      </c>
      <c r="DK32" s="51">
        <v>0</v>
      </c>
      <c r="DL32" s="51">
        <v>0</v>
      </c>
      <c r="DM32" s="51">
        <v>0</v>
      </c>
      <c r="DN32" s="51">
        <v>0</v>
      </c>
      <c r="DO32" s="51">
        <v>0</v>
      </c>
      <c r="DP32" s="51">
        <v>10800</v>
      </c>
      <c r="DQ32" s="51">
        <v>15.2354</v>
      </c>
      <c r="DR32" s="51">
        <v>0</v>
      </c>
      <c r="DS32" s="51">
        <v>-0.179199</v>
      </c>
      <c r="DT32" s="51">
        <v>0</v>
      </c>
      <c r="DU32" s="51">
        <v>0</v>
      </c>
      <c r="DV32" s="51">
        <v>0</v>
      </c>
      <c r="DW32" s="51">
        <v>0</v>
      </c>
      <c r="DX32" s="51">
        <v>0</v>
      </c>
      <c r="DY32" s="51">
        <v>1.7</v>
      </c>
      <c r="DZ32" s="51">
        <v>71.185400000000001</v>
      </c>
      <c r="EA32" s="51">
        <v>12729.5</v>
      </c>
      <c r="EB32" s="51">
        <v>206.727</v>
      </c>
      <c r="EC32" s="51">
        <v>9.3434299999999997</v>
      </c>
      <c r="ED32" s="51">
        <v>-1.5886</v>
      </c>
      <c r="EE32" s="51">
        <v>2.0982100000000001E-3</v>
      </c>
      <c r="EF32" s="51">
        <v>3393.28</v>
      </c>
      <c r="EG32" s="51">
        <v>12.2</v>
      </c>
      <c r="EH32" s="51">
        <v>0</v>
      </c>
      <c r="EI32" s="51">
        <v>32</v>
      </c>
    </row>
    <row r="33" spans="1:139" x14ac:dyDescent="0.3">
      <c r="A33" s="10">
        <v>45622.5</v>
      </c>
      <c r="B33" s="51">
        <v>102331</v>
      </c>
      <c r="C33" s="51">
        <v>24134.9</v>
      </c>
      <c r="D33" s="51">
        <v>1.6124099999999999</v>
      </c>
      <c r="E33" s="51">
        <v>12001</v>
      </c>
      <c r="F33" s="51">
        <v>210.22</v>
      </c>
      <c r="G33" s="51">
        <v>43.1</v>
      </c>
      <c r="H33" s="51">
        <v>0</v>
      </c>
      <c r="I33" s="51">
        <v>1.1882800000000001E-2</v>
      </c>
      <c r="J33" s="51">
        <v>12.054399999999999</v>
      </c>
      <c r="K33" s="51">
        <v>1.1673199999999999</v>
      </c>
      <c r="L33" s="2">
        <v>8.3547200000000005E-5</v>
      </c>
      <c r="M33" s="51">
        <v>9393.9500000000007</v>
      </c>
      <c r="N33" s="51">
        <v>230.05</v>
      </c>
      <c r="O33" s="51">
        <v>12.6</v>
      </c>
      <c r="P33" s="51">
        <v>0</v>
      </c>
      <c r="Q33" s="51">
        <v>4.89326E-2</v>
      </c>
      <c r="R33" s="51">
        <v>11.143599999999999</v>
      </c>
      <c r="S33" s="51">
        <v>-0.34305400000000003</v>
      </c>
      <c r="T33" s="2">
        <v>7.7562E-5</v>
      </c>
      <c r="U33" s="51">
        <v>7392.28</v>
      </c>
      <c r="V33" s="51">
        <v>245.36699999999999</v>
      </c>
      <c r="W33" s="51">
        <v>22.4</v>
      </c>
      <c r="X33" s="51">
        <v>0</v>
      </c>
      <c r="Y33" s="51">
        <v>8.4378900000000007E-2</v>
      </c>
      <c r="Z33" s="51">
        <v>11.0259</v>
      </c>
      <c r="AA33" s="51">
        <v>-1.4095800000000001</v>
      </c>
      <c r="AB33" s="51">
        <v>1.5795300000000001E-4</v>
      </c>
      <c r="AC33" s="51">
        <v>5748.96</v>
      </c>
      <c r="AD33" s="51">
        <v>257.947</v>
      </c>
      <c r="AE33" s="51">
        <v>28.3</v>
      </c>
      <c r="AF33" s="51">
        <v>0</v>
      </c>
      <c r="AG33" s="51">
        <v>6.6607399999999997E-2</v>
      </c>
      <c r="AH33" s="51">
        <v>8.5614100000000004</v>
      </c>
      <c r="AI33" s="51">
        <v>-4.5950600000000001</v>
      </c>
      <c r="AJ33" s="2">
        <v>5.7664400000000003E-5</v>
      </c>
      <c r="AK33" s="51">
        <v>4344.33</v>
      </c>
      <c r="AL33" s="51">
        <v>267.55099999999999</v>
      </c>
      <c r="AM33" s="51">
        <v>18.3</v>
      </c>
      <c r="AN33" s="51">
        <v>0</v>
      </c>
      <c r="AO33" s="51">
        <v>7.2595699999999999E-2</v>
      </c>
      <c r="AP33" s="51">
        <v>5.1412500000000003</v>
      </c>
      <c r="AQ33" s="51">
        <v>-4.7741800000000003</v>
      </c>
      <c r="AR33" s="2">
        <v>6.8392799999999993E-5</v>
      </c>
      <c r="AS33" s="51">
        <v>3122.82</v>
      </c>
      <c r="AT33" s="51">
        <v>273.45100000000002</v>
      </c>
      <c r="AU33" s="51">
        <v>29.6</v>
      </c>
      <c r="AV33" s="51">
        <v>0</v>
      </c>
      <c r="AW33" s="51">
        <v>6.1904300000000002E-2</v>
      </c>
      <c r="AX33" s="51">
        <v>1.0148699999999999</v>
      </c>
      <c r="AY33" s="51">
        <v>-9.1439299999999992</v>
      </c>
      <c r="AZ33" s="2">
        <v>8.0781700000000006E-5</v>
      </c>
      <c r="BA33" s="51">
        <v>1544.71</v>
      </c>
      <c r="BB33" s="51">
        <v>279.08999999999997</v>
      </c>
      <c r="BC33" s="51">
        <v>86.7</v>
      </c>
      <c r="BD33" s="51">
        <v>0</v>
      </c>
      <c r="BE33" s="51">
        <v>5.16953E-2</v>
      </c>
      <c r="BF33" s="51">
        <v>4.6818400000000002</v>
      </c>
      <c r="BG33" s="51">
        <v>-6.33047</v>
      </c>
      <c r="BH33" s="2">
        <v>3.6179300000000001E-5</v>
      </c>
      <c r="BI33" s="51">
        <v>847.46500000000003</v>
      </c>
      <c r="BJ33" s="51">
        <v>281.85500000000002</v>
      </c>
      <c r="BK33" s="51">
        <v>63.9</v>
      </c>
      <c r="BL33" s="51">
        <v>0</v>
      </c>
      <c r="BM33" s="51">
        <v>-0.12554299999999999</v>
      </c>
      <c r="BN33" s="51">
        <v>1.7267399999999999</v>
      </c>
      <c r="BO33" s="51">
        <v>0.51877700000000004</v>
      </c>
      <c r="BP33" s="2">
        <v>4.45505E-5</v>
      </c>
      <c r="BQ33" s="51">
        <v>626.04200000000003</v>
      </c>
      <c r="BR33" s="51">
        <v>283.88499999999999</v>
      </c>
      <c r="BS33" s="51">
        <v>56.9</v>
      </c>
      <c r="BT33" s="51">
        <v>0</v>
      </c>
      <c r="BU33" s="51">
        <v>-0.26223099999999999</v>
      </c>
      <c r="BV33" s="51">
        <v>1.3927400000000001</v>
      </c>
      <c r="BW33" s="51">
        <v>0.87270000000000003</v>
      </c>
      <c r="BX33" s="2">
        <v>4.9870999999999997E-5</v>
      </c>
      <c r="BY33" s="51">
        <v>4</v>
      </c>
      <c r="BZ33" s="51">
        <v>408.798</v>
      </c>
      <c r="CA33" s="51">
        <v>285.98599999999999</v>
      </c>
      <c r="CB33" s="51">
        <v>50.8</v>
      </c>
      <c r="CC33" s="51">
        <v>0</v>
      </c>
      <c r="CD33" s="51">
        <v>-0.30254300000000001</v>
      </c>
      <c r="CE33" s="51">
        <v>1.26945</v>
      </c>
      <c r="CF33" s="51">
        <v>0.89092499999999997</v>
      </c>
      <c r="CG33" s="2">
        <v>5.6706200000000003E-5</v>
      </c>
      <c r="CH33" s="51">
        <v>288.09500000000003</v>
      </c>
      <c r="CI33" s="51">
        <v>45.4</v>
      </c>
      <c r="CJ33" s="51">
        <v>0</v>
      </c>
      <c r="CK33" s="51">
        <v>-0.17757600000000001</v>
      </c>
      <c r="CL33" s="51">
        <v>1.1493100000000001</v>
      </c>
      <c r="CM33" s="51">
        <v>0.82584999999999997</v>
      </c>
      <c r="CN33" s="2">
        <v>6.5161300000000002E-5</v>
      </c>
      <c r="CO33" s="51">
        <v>195.48099999999999</v>
      </c>
      <c r="CP33" s="51">
        <v>55.5794</v>
      </c>
      <c r="CQ33" s="51">
        <v>295.40100000000001</v>
      </c>
      <c r="CR33" s="51">
        <v>0</v>
      </c>
      <c r="CS33" s="51">
        <v>219.505</v>
      </c>
      <c r="CT33" s="51">
        <v>289.827</v>
      </c>
      <c r="CU33" s="51">
        <v>276.952</v>
      </c>
      <c r="CV33" s="51">
        <v>42</v>
      </c>
      <c r="CW33" s="51">
        <v>1.0518000000000001</v>
      </c>
      <c r="CX33" s="51">
        <v>0.77638700000000005</v>
      </c>
      <c r="CY33" s="51">
        <v>-50</v>
      </c>
      <c r="CZ33" s="51">
        <v>0</v>
      </c>
      <c r="DA33" s="51">
        <v>0</v>
      </c>
      <c r="DB33" s="51">
        <v>0</v>
      </c>
      <c r="DC33" s="51">
        <v>0</v>
      </c>
      <c r="DD33" s="51">
        <v>0</v>
      </c>
      <c r="DE33" s="51">
        <v>1.875</v>
      </c>
      <c r="DF33" s="51">
        <v>0</v>
      </c>
      <c r="DG33" s="51">
        <v>0.5625</v>
      </c>
      <c r="DH33" s="51">
        <v>0</v>
      </c>
      <c r="DI33" s="51">
        <v>0</v>
      </c>
      <c r="DJ33" s="51">
        <v>0</v>
      </c>
      <c r="DK33" s="51">
        <v>0</v>
      </c>
      <c r="DL33" s="51">
        <v>0</v>
      </c>
      <c r="DM33" s="51">
        <v>0</v>
      </c>
      <c r="DN33" s="51">
        <v>0</v>
      </c>
      <c r="DO33" s="51">
        <v>0</v>
      </c>
      <c r="DP33" s="51">
        <v>21600</v>
      </c>
      <c r="DQ33" s="51">
        <v>11.935</v>
      </c>
      <c r="DR33" s="51">
        <v>0</v>
      </c>
      <c r="DS33" s="51">
        <v>0.470947</v>
      </c>
      <c r="DT33" s="51">
        <v>0</v>
      </c>
      <c r="DU33" s="51">
        <v>0</v>
      </c>
      <c r="DV33" s="51">
        <v>0</v>
      </c>
      <c r="DW33" s="51">
        <v>0</v>
      </c>
      <c r="DX33" s="51">
        <v>0</v>
      </c>
      <c r="DY33" s="51">
        <v>0.8</v>
      </c>
      <c r="DZ33" s="51">
        <v>70.529399999999995</v>
      </c>
      <c r="EA33" s="51">
        <v>12429.5</v>
      </c>
      <c r="EB33" s="51">
        <v>208.67699999999999</v>
      </c>
      <c r="EC33" s="51">
        <v>10.744899999999999</v>
      </c>
      <c r="ED33" s="51">
        <v>0.743811</v>
      </c>
      <c r="EE33" s="51">
        <v>-3.1516399999999998E-3</v>
      </c>
      <c r="EF33" s="51">
        <v>3179.84</v>
      </c>
      <c r="EG33" s="51">
        <v>29.1</v>
      </c>
      <c r="EH33" s="51">
        <v>0</v>
      </c>
      <c r="EI33" s="51">
        <v>33</v>
      </c>
    </row>
    <row r="34" spans="1:139" x14ac:dyDescent="0.3">
      <c r="A34" s="10">
        <v>45622.625</v>
      </c>
      <c r="B34" s="51">
        <v>102317</v>
      </c>
      <c r="C34" s="51">
        <v>24134.799999999999</v>
      </c>
      <c r="D34" s="51">
        <v>0.61397100000000004</v>
      </c>
      <c r="E34" s="51">
        <v>11991.4</v>
      </c>
      <c r="F34" s="51">
        <v>211.36199999999999</v>
      </c>
      <c r="G34" s="51">
        <v>30.9</v>
      </c>
      <c r="H34" s="51">
        <v>0</v>
      </c>
      <c r="I34" s="51">
        <v>-2.84277E-2</v>
      </c>
      <c r="J34" s="51">
        <v>11.5204</v>
      </c>
      <c r="K34" s="51">
        <v>-2.1527400000000001</v>
      </c>
      <c r="L34" s="51">
        <v>1.26811E-4</v>
      </c>
      <c r="M34" s="51">
        <v>9386.5</v>
      </c>
      <c r="N34" s="51">
        <v>229.18600000000001</v>
      </c>
      <c r="O34" s="51">
        <v>25.3</v>
      </c>
      <c r="P34" s="51">
        <v>0</v>
      </c>
      <c r="Q34" s="51">
        <v>0.17926800000000001</v>
      </c>
      <c r="R34" s="51">
        <v>10.684200000000001</v>
      </c>
      <c r="S34" s="51">
        <v>-4.3628299999999998</v>
      </c>
      <c r="T34" s="51">
        <v>1.22755E-4</v>
      </c>
      <c r="U34" s="51">
        <v>7389.77</v>
      </c>
      <c r="V34" s="51">
        <v>244.941</v>
      </c>
      <c r="W34" s="51">
        <v>28.2</v>
      </c>
      <c r="X34" s="51">
        <v>0</v>
      </c>
      <c r="Y34" s="51">
        <v>0.10735500000000001</v>
      </c>
      <c r="Z34" s="51">
        <v>7.8194900000000001</v>
      </c>
      <c r="AA34" s="51">
        <v>-8.2073999999999998</v>
      </c>
      <c r="AB34" s="2">
        <v>8.9158299999999996E-5</v>
      </c>
      <c r="AC34" s="51">
        <v>5745.87</v>
      </c>
      <c r="AD34" s="51">
        <v>258.303</v>
      </c>
      <c r="AE34" s="51">
        <v>23.3</v>
      </c>
      <c r="AF34" s="51">
        <v>0</v>
      </c>
      <c r="AG34" s="51">
        <v>-1.0246099999999999E-2</v>
      </c>
      <c r="AH34" s="51">
        <v>8.6704899999999991</v>
      </c>
      <c r="AI34" s="51">
        <v>-5.5021199999999997</v>
      </c>
      <c r="AJ34" s="2">
        <v>6.2428799999999994E-5</v>
      </c>
      <c r="AK34" s="51">
        <v>4342.68</v>
      </c>
      <c r="AL34" s="51">
        <v>266.72399999999999</v>
      </c>
      <c r="AM34" s="51">
        <v>27.5</v>
      </c>
      <c r="AN34" s="51">
        <v>0</v>
      </c>
      <c r="AO34" s="51">
        <v>-1.12715E-2</v>
      </c>
      <c r="AP34" s="51">
        <v>6.7894800000000002</v>
      </c>
      <c r="AQ34" s="51">
        <v>-6.0326399999999998</v>
      </c>
      <c r="AR34" s="2">
        <v>6.68566E-5</v>
      </c>
      <c r="AS34" s="51">
        <v>3123.75</v>
      </c>
      <c r="AT34" s="51">
        <v>272.95400000000001</v>
      </c>
      <c r="AU34" s="51">
        <v>69</v>
      </c>
      <c r="AV34" s="51">
        <v>0</v>
      </c>
      <c r="AW34" s="51">
        <v>0.211287</v>
      </c>
      <c r="AX34" s="51">
        <v>1.1107</v>
      </c>
      <c r="AY34" s="51">
        <v>-10.3499</v>
      </c>
      <c r="AZ34" s="2">
        <v>1.7069099999999999E-5</v>
      </c>
      <c r="BA34" s="51">
        <v>1544.73</v>
      </c>
      <c r="BB34" s="51">
        <v>279.87900000000002</v>
      </c>
      <c r="BC34" s="51">
        <v>70.8</v>
      </c>
      <c r="BD34" s="51">
        <v>0</v>
      </c>
      <c r="BE34" s="51">
        <v>-1.30371E-3</v>
      </c>
      <c r="BF34" s="51">
        <v>3.2018599999999999</v>
      </c>
      <c r="BG34" s="51">
        <v>-6.40144</v>
      </c>
      <c r="BH34" s="2">
        <v>5.8381200000000003E-5</v>
      </c>
      <c r="BI34" s="51">
        <v>846.26400000000001</v>
      </c>
      <c r="BJ34" s="51">
        <v>282.33800000000002</v>
      </c>
      <c r="BK34" s="51">
        <v>69.3</v>
      </c>
      <c r="BL34" s="51">
        <v>0</v>
      </c>
      <c r="BM34" s="51">
        <v>-6.1866200000000003E-2</v>
      </c>
      <c r="BN34" s="51">
        <v>1.5124299999999999</v>
      </c>
      <c r="BO34" s="51">
        <v>-0.25518099999999999</v>
      </c>
      <c r="BP34" s="2">
        <v>7.1068999999999993E-5</v>
      </c>
      <c r="BQ34" s="51">
        <v>624.55600000000004</v>
      </c>
      <c r="BR34" s="51">
        <v>283.97899999999998</v>
      </c>
      <c r="BS34" s="51">
        <v>63.8</v>
      </c>
      <c r="BT34" s="51">
        <v>0</v>
      </c>
      <c r="BU34" s="51">
        <v>-0.35888799999999998</v>
      </c>
      <c r="BV34" s="51">
        <v>0.98456500000000002</v>
      </c>
      <c r="BW34" s="51">
        <v>0.20613999999999999</v>
      </c>
      <c r="BX34" s="2">
        <v>4.3155899999999998E-5</v>
      </c>
      <c r="BY34" s="51">
        <v>4</v>
      </c>
      <c r="BZ34" s="51">
        <v>407.21899999999999</v>
      </c>
      <c r="CA34" s="51">
        <v>285.81099999999998</v>
      </c>
      <c r="CB34" s="51">
        <v>59</v>
      </c>
      <c r="CC34" s="51">
        <v>0</v>
      </c>
      <c r="CD34" s="51">
        <v>-0.54584699999999997</v>
      </c>
      <c r="CE34" s="51">
        <v>0.92280799999999996</v>
      </c>
      <c r="CF34" s="51">
        <v>0.22989499999999999</v>
      </c>
      <c r="CG34" s="2">
        <v>7.2022599999999997E-5</v>
      </c>
      <c r="CH34" s="51">
        <v>287.63099999999997</v>
      </c>
      <c r="CI34" s="51">
        <v>54.8</v>
      </c>
      <c r="CJ34" s="51">
        <v>0</v>
      </c>
      <c r="CK34" s="51">
        <v>-0.32447300000000001</v>
      </c>
      <c r="CL34" s="51">
        <v>0.71415300000000004</v>
      </c>
      <c r="CM34" s="51">
        <v>0.35491499999999998</v>
      </c>
      <c r="CN34" s="51">
        <v>1.4323600000000001E-4</v>
      </c>
      <c r="CO34" s="51">
        <v>194.01900000000001</v>
      </c>
      <c r="CP34" s="51">
        <v>55.5794</v>
      </c>
      <c r="CQ34" s="51">
        <v>286.03199999999998</v>
      </c>
      <c r="CR34" s="51">
        <v>0</v>
      </c>
      <c r="CS34" s="51">
        <v>21.051400000000001</v>
      </c>
      <c r="CT34" s="51">
        <v>287.733</v>
      </c>
      <c r="CU34" s="51">
        <v>279.59300000000002</v>
      </c>
      <c r="CV34" s="51">
        <v>57.9</v>
      </c>
      <c r="CW34" s="51">
        <v>0.37336399999999997</v>
      </c>
      <c r="CX34" s="51">
        <v>0.28564699999999998</v>
      </c>
      <c r="CY34" s="51">
        <v>-50</v>
      </c>
      <c r="CZ34" s="51">
        <v>0</v>
      </c>
      <c r="DA34" s="51">
        <v>0</v>
      </c>
      <c r="DB34" s="51">
        <v>0</v>
      </c>
      <c r="DC34" s="51">
        <v>0</v>
      </c>
      <c r="DD34" s="51">
        <v>0</v>
      </c>
      <c r="DE34" s="51">
        <v>1.875</v>
      </c>
      <c r="DF34" s="51">
        <v>0</v>
      </c>
      <c r="DG34" s="51">
        <v>0.5625</v>
      </c>
      <c r="DH34" s="51">
        <v>0</v>
      </c>
      <c r="DI34" s="51">
        <v>0</v>
      </c>
      <c r="DJ34" s="51">
        <v>0</v>
      </c>
      <c r="DK34" s="51">
        <v>0</v>
      </c>
      <c r="DL34" s="51">
        <v>0</v>
      </c>
      <c r="DM34" s="51">
        <v>0</v>
      </c>
      <c r="DN34" s="51">
        <v>0</v>
      </c>
      <c r="DO34" s="51">
        <v>0</v>
      </c>
      <c r="DP34" s="51">
        <v>10800</v>
      </c>
      <c r="DQ34" s="51">
        <v>11.255699999999999</v>
      </c>
      <c r="DR34" s="51">
        <v>0</v>
      </c>
      <c r="DS34" s="51">
        <v>-0.48486299999999999</v>
      </c>
      <c r="DT34" s="51">
        <v>0</v>
      </c>
      <c r="DU34" s="51">
        <v>0</v>
      </c>
      <c r="DV34" s="51">
        <v>0</v>
      </c>
      <c r="DW34" s="51">
        <v>0</v>
      </c>
      <c r="DX34" s="51">
        <v>0</v>
      </c>
      <c r="DY34" s="51">
        <v>0</v>
      </c>
      <c r="DZ34" s="51">
        <v>58.238799999999998</v>
      </c>
      <c r="EA34" s="51">
        <v>12497.8</v>
      </c>
      <c r="EB34" s="51">
        <v>209.63300000000001</v>
      </c>
      <c r="EC34" s="51">
        <v>11.467499999999999</v>
      </c>
      <c r="ED34" s="51">
        <v>-3.4097499999999998</v>
      </c>
      <c r="EE34" s="2">
        <v>9.1712999999999994E-5</v>
      </c>
      <c r="EF34" s="51">
        <v>3090.08</v>
      </c>
      <c r="EG34" s="51">
        <v>69.599999999999994</v>
      </c>
      <c r="EH34" s="51">
        <v>0</v>
      </c>
      <c r="EI34" s="51">
        <v>34</v>
      </c>
    </row>
    <row r="35" spans="1:139" x14ac:dyDescent="0.3">
      <c r="A35" s="10">
        <v>45622.75</v>
      </c>
      <c r="B35" s="51">
        <v>102397</v>
      </c>
      <c r="C35" s="51">
        <v>24135</v>
      </c>
      <c r="D35" s="51">
        <v>1.8040400000000001</v>
      </c>
      <c r="E35" s="51">
        <v>11986.5</v>
      </c>
      <c r="F35" s="51">
        <v>210.239</v>
      </c>
      <c r="G35" s="51">
        <v>92.6</v>
      </c>
      <c r="H35" s="51">
        <v>11.8</v>
      </c>
      <c r="I35" s="51">
        <v>0.10816000000000001</v>
      </c>
      <c r="J35" s="51">
        <v>12.723699999999999</v>
      </c>
      <c r="K35" s="51">
        <v>-3.3514400000000002</v>
      </c>
      <c r="L35" s="2">
        <v>5.6069800000000003E-5</v>
      </c>
      <c r="M35" s="51">
        <v>9391.26</v>
      </c>
      <c r="N35" s="51">
        <v>229.00700000000001</v>
      </c>
      <c r="O35" s="51">
        <v>67.900000000000006</v>
      </c>
      <c r="P35" s="51">
        <v>0</v>
      </c>
      <c r="Q35" s="51">
        <v>-0.16875799999999999</v>
      </c>
      <c r="R35" s="51">
        <v>7.4449899999999998</v>
      </c>
      <c r="S35" s="51">
        <v>-8.9459400000000002</v>
      </c>
      <c r="T35" s="51">
        <v>1.11291E-4</v>
      </c>
      <c r="U35" s="51">
        <v>7393.46</v>
      </c>
      <c r="V35" s="51">
        <v>245.50200000000001</v>
      </c>
      <c r="W35" s="51">
        <v>71.2</v>
      </c>
      <c r="X35" s="51">
        <v>0</v>
      </c>
      <c r="Y35" s="51">
        <v>9.5345700000000005E-2</v>
      </c>
      <c r="Z35" s="51">
        <v>8.6975599999999993</v>
      </c>
      <c r="AA35" s="51">
        <v>-6.4407500000000004</v>
      </c>
      <c r="AB35" s="51">
        <v>1.4175099999999999E-4</v>
      </c>
      <c r="AC35" s="51">
        <v>5749.23</v>
      </c>
      <c r="AD35" s="51">
        <v>258.26299999999998</v>
      </c>
      <c r="AE35" s="51">
        <v>10.7</v>
      </c>
      <c r="AF35" s="51">
        <v>0</v>
      </c>
      <c r="AG35" s="51">
        <v>9.1124999999999998E-2</v>
      </c>
      <c r="AH35" s="51">
        <v>9.8826300000000007</v>
      </c>
      <c r="AI35" s="51">
        <v>-5.88028</v>
      </c>
      <c r="AJ35" s="2">
        <v>7.5443699999999997E-5</v>
      </c>
      <c r="AK35" s="51">
        <v>4345.12</v>
      </c>
      <c r="AL35" s="51">
        <v>267.065</v>
      </c>
      <c r="AM35" s="51">
        <v>20.8</v>
      </c>
      <c r="AN35" s="51">
        <v>0</v>
      </c>
      <c r="AO35" s="51">
        <v>-4.5171900000000001E-2</v>
      </c>
      <c r="AP35" s="51">
        <v>6.4802</v>
      </c>
      <c r="AQ35" s="51">
        <v>-5.8657300000000001</v>
      </c>
      <c r="AR35" s="2">
        <v>7.6544200000000005E-5</v>
      </c>
      <c r="AS35" s="51">
        <v>3128.47</v>
      </c>
      <c r="AT35" s="51">
        <v>271.73599999999999</v>
      </c>
      <c r="AU35" s="51">
        <v>86.4</v>
      </c>
      <c r="AV35" s="51">
        <v>5</v>
      </c>
      <c r="AW35" s="51">
        <v>0.25864500000000001</v>
      </c>
      <c r="AX35" s="51">
        <v>1.8596200000000001</v>
      </c>
      <c r="AY35" s="51">
        <v>-9.9526000000000003</v>
      </c>
      <c r="AZ35" s="2">
        <v>2.0130099999999999E-5</v>
      </c>
      <c r="BA35" s="51">
        <v>1552.71</v>
      </c>
      <c r="BB35" s="51">
        <v>280.69099999999997</v>
      </c>
      <c r="BC35" s="51">
        <v>57.7</v>
      </c>
      <c r="BD35" s="51">
        <v>0</v>
      </c>
      <c r="BE35" s="51">
        <v>7.7040999999999998E-2</v>
      </c>
      <c r="BF35" s="51">
        <v>2.7096499999999999</v>
      </c>
      <c r="BG35" s="51">
        <v>-6.9394499999999999</v>
      </c>
      <c r="BH35" s="2">
        <v>8.4426799999999996E-5</v>
      </c>
      <c r="BI35" s="51">
        <v>852.14300000000003</v>
      </c>
      <c r="BJ35" s="51">
        <v>283.73</v>
      </c>
      <c r="BK35" s="51">
        <v>72.599999999999994</v>
      </c>
      <c r="BL35" s="51">
        <v>0</v>
      </c>
      <c r="BM35" s="51">
        <v>0.18365999999999999</v>
      </c>
      <c r="BN35" s="51">
        <v>2.7962500000000001</v>
      </c>
      <c r="BO35" s="51">
        <v>-3.44848</v>
      </c>
      <c r="BP35" s="2">
        <v>6.1731799999999997E-5</v>
      </c>
      <c r="BQ35" s="51">
        <v>629.47900000000004</v>
      </c>
      <c r="BR35" s="51">
        <v>284.572</v>
      </c>
      <c r="BS35" s="51">
        <v>64.900000000000006</v>
      </c>
      <c r="BT35" s="51">
        <v>0</v>
      </c>
      <c r="BU35" s="51">
        <v>0.13775999999999999</v>
      </c>
      <c r="BV35" s="51">
        <v>2.20939</v>
      </c>
      <c r="BW35" s="51">
        <v>-1.15882</v>
      </c>
      <c r="BX35" s="2">
        <v>8.5731799999999998E-5</v>
      </c>
      <c r="BY35" s="51">
        <v>4</v>
      </c>
      <c r="BZ35" s="51">
        <v>412.06599999999997</v>
      </c>
      <c r="CA35" s="51">
        <v>285.47300000000001</v>
      </c>
      <c r="CB35" s="51">
        <v>61.4</v>
      </c>
      <c r="CC35" s="51">
        <v>0</v>
      </c>
      <c r="CD35" s="51">
        <v>0.100721</v>
      </c>
      <c r="CE35" s="51">
        <v>1.68262</v>
      </c>
      <c r="CF35" s="51">
        <v>0.39186500000000002</v>
      </c>
      <c r="CG35" s="2">
        <v>9.1731799999999995E-5</v>
      </c>
      <c r="CH35" s="51">
        <v>286.47899999999998</v>
      </c>
      <c r="CI35" s="51">
        <v>59.9</v>
      </c>
      <c r="CJ35" s="51">
        <v>0</v>
      </c>
      <c r="CK35" s="51">
        <v>8.87207E-2</v>
      </c>
      <c r="CL35" s="51">
        <v>1.5185</v>
      </c>
      <c r="CM35" s="51">
        <v>1.1289400000000001</v>
      </c>
      <c r="CN35" s="2">
        <v>9.0731799999999998E-5</v>
      </c>
      <c r="CO35" s="51">
        <v>199.38300000000001</v>
      </c>
      <c r="CP35" s="51">
        <v>55.5794</v>
      </c>
      <c r="CQ35" s="51">
        <v>283</v>
      </c>
      <c r="CR35" s="51">
        <v>0</v>
      </c>
      <c r="CS35" s="51">
        <v>12.0387</v>
      </c>
      <c r="CT35" s="51">
        <v>285.26100000000002</v>
      </c>
      <c r="CU35" s="51">
        <v>279.35700000000003</v>
      </c>
      <c r="CV35" s="51">
        <v>67.099999999999994</v>
      </c>
      <c r="CW35" s="51">
        <v>1.29359</v>
      </c>
      <c r="CX35" s="51">
        <v>1.2011799999999999</v>
      </c>
      <c r="CY35" s="51">
        <v>-50</v>
      </c>
      <c r="CZ35" s="51">
        <v>0</v>
      </c>
      <c r="DA35" s="51">
        <v>0</v>
      </c>
      <c r="DB35" s="51">
        <v>0</v>
      </c>
      <c r="DC35" s="51">
        <v>0</v>
      </c>
      <c r="DD35" s="51">
        <v>0</v>
      </c>
      <c r="DE35" s="51">
        <v>1.875</v>
      </c>
      <c r="DF35" s="51">
        <v>0</v>
      </c>
      <c r="DG35" s="51">
        <v>0.5625</v>
      </c>
      <c r="DH35" s="51">
        <v>0</v>
      </c>
      <c r="DI35" s="51">
        <v>0</v>
      </c>
      <c r="DJ35" s="51">
        <v>0</v>
      </c>
      <c r="DK35" s="51">
        <v>0</v>
      </c>
      <c r="DL35" s="51">
        <v>0</v>
      </c>
      <c r="DM35" s="51">
        <v>0</v>
      </c>
      <c r="DN35" s="51">
        <v>0</v>
      </c>
      <c r="DO35" s="51">
        <v>0</v>
      </c>
      <c r="DP35" s="51">
        <v>11862</v>
      </c>
      <c r="DQ35" s="51">
        <v>12.7669</v>
      </c>
      <c r="DR35" s="51">
        <v>0</v>
      </c>
      <c r="DS35" s="51">
        <v>-0.42034899999999997</v>
      </c>
      <c r="DT35" s="51">
        <v>5</v>
      </c>
      <c r="DU35" s="51">
        <v>1.7</v>
      </c>
      <c r="DV35" s="51">
        <v>5</v>
      </c>
      <c r="DW35" s="51">
        <v>0</v>
      </c>
      <c r="DX35" s="51">
        <v>28.8</v>
      </c>
      <c r="DY35" s="51">
        <v>1.4</v>
      </c>
      <c r="DZ35" s="51">
        <v>48.815300000000001</v>
      </c>
      <c r="EA35" s="51">
        <v>12394.6</v>
      </c>
      <c r="EB35" s="51">
        <v>209.05099999999999</v>
      </c>
      <c r="EC35" s="51">
        <v>14.2339</v>
      </c>
      <c r="ED35" s="51">
        <v>-2.27224</v>
      </c>
      <c r="EE35" s="51">
        <v>2.44006E-3</v>
      </c>
      <c r="EF35" s="51">
        <v>2920.16</v>
      </c>
      <c r="EG35" s="51">
        <v>82</v>
      </c>
      <c r="EH35" s="51">
        <v>0</v>
      </c>
      <c r="EI35" s="51">
        <v>35</v>
      </c>
    </row>
    <row r="36" spans="1:139" x14ac:dyDescent="0.3">
      <c r="A36" s="10">
        <v>45622.875</v>
      </c>
      <c r="B36" s="51">
        <v>102408</v>
      </c>
      <c r="C36" s="51">
        <v>24134.9</v>
      </c>
      <c r="D36" s="51">
        <v>1.31345</v>
      </c>
      <c r="E36" s="51">
        <v>11984.2</v>
      </c>
      <c r="F36" s="51">
        <v>211.21600000000001</v>
      </c>
      <c r="G36" s="51">
        <v>62.4</v>
      </c>
      <c r="H36" s="51">
        <v>0</v>
      </c>
      <c r="I36" s="51">
        <v>-1.7552700000000001E-2</v>
      </c>
      <c r="J36" s="51">
        <v>13.7399</v>
      </c>
      <c r="K36" s="51">
        <v>-4.7811199999999996</v>
      </c>
      <c r="L36" s="2">
        <v>9.7350799999999996E-5</v>
      </c>
      <c r="M36" s="51">
        <v>9389.99</v>
      </c>
      <c r="N36" s="51">
        <v>228.67599999999999</v>
      </c>
      <c r="O36" s="51">
        <v>88.4</v>
      </c>
      <c r="P36" s="51">
        <v>5</v>
      </c>
      <c r="Q36" s="51">
        <v>6.6361299999999998E-2</v>
      </c>
      <c r="R36" s="51">
        <v>9.0797299999999996</v>
      </c>
      <c r="S36" s="51">
        <v>-5.8581300000000001</v>
      </c>
      <c r="T36" s="2">
        <v>7.1572399999999999E-5</v>
      </c>
      <c r="U36" s="51">
        <v>7395.52</v>
      </c>
      <c r="V36" s="51">
        <v>245.09</v>
      </c>
      <c r="W36" s="51">
        <v>85.2</v>
      </c>
      <c r="X36" s="51">
        <v>4</v>
      </c>
      <c r="Y36" s="51">
        <v>4.0927699999999997E-2</v>
      </c>
      <c r="Z36" s="51">
        <v>6.5229699999999999</v>
      </c>
      <c r="AA36" s="51">
        <v>-5.6158099999999997</v>
      </c>
      <c r="AB36" s="51">
        <v>1.1772700000000001E-4</v>
      </c>
      <c r="AC36" s="51">
        <v>5750.73</v>
      </c>
      <c r="AD36" s="51">
        <v>257.93299999999999</v>
      </c>
      <c r="AE36" s="51">
        <v>70.3</v>
      </c>
      <c r="AF36" s="51">
        <v>0</v>
      </c>
      <c r="AG36" s="51">
        <v>-5.53359E-2</v>
      </c>
      <c r="AH36" s="51">
        <v>4.1506499999999997</v>
      </c>
      <c r="AI36" s="51">
        <v>-6.10799</v>
      </c>
      <c r="AJ36" s="2">
        <v>3.18958E-5</v>
      </c>
      <c r="AK36" s="51">
        <v>4348.41</v>
      </c>
      <c r="AL36" s="51">
        <v>266.375</v>
      </c>
      <c r="AM36" s="51">
        <v>62.9</v>
      </c>
      <c r="AN36" s="51">
        <v>0</v>
      </c>
      <c r="AO36" s="51">
        <v>0.100451</v>
      </c>
      <c r="AP36" s="51">
        <v>7.06386</v>
      </c>
      <c r="AQ36" s="51">
        <v>-7.0942699999999999</v>
      </c>
      <c r="AR36" s="2">
        <v>5.2275099999999997E-5</v>
      </c>
      <c r="AS36" s="51">
        <v>3131.55</v>
      </c>
      <c r="AT36" s="51">
        <v>272.15899999999999</v>
      </c>
      <c r="AU36" s="51">
        <v>80.900000000000006</v>
      </c>
      <c r="AV36" s="51">
        <v>5</v>
      </c>
      <c r="AW36" s="51">
        <v>0.103717</v>
      </c>
      <c r="AX36" s="51">
        <v>3.5511300000000001</v>
      </c>
      <c r="AY36" s="51">
        <v>-8.6191600000000008</v>
      </c>
      <c r="AZ36" s="2">
        <v>2.0685900000000001E-5</v>
      </c>
      <c r="BA36" s="51">
        <v>1554.02</v>
      </c>
      <c r="BB36" s="51">
        <v>281.226</v>
      </c>
      <c r="BC36" s="51">
        <v>49.2</v>
      </c>
      <c r="BD36" s="51">
        <v>0</v>
      </c>
      <c r="BE36" s="51">
        <v>2.64473E-2</v>
      </c>
      <c r="BF36" s="51">
        <v>1.46454</v>
      </c>
      <c r="BG36" s="51">
        <v>-5.44841</v>
      </c>
      <c r="BH36" s="2">
        <v>7.5147899999999999E-5</v>
      </c>
      <c r="BI36" s="51">
        <v>853.09500000000003</v>
      </c>
      <c r="BJ36" s="51">
        <v>283.57400000000001</v>
      </c>
      <c r="BK36" s="51">
        <v>76.099999999999994</v>
      </c>
      <c r="BL36" s="51">
        <v>0</v>
      </c>
      <c r="BM36" s="51">
        <v>-7.1524400000000002E-2</v>
      </c>
      <c r="BN36" s="51">
        <v>2.8052299999999999</v>
      </c>
      <c r="BO36" s="51">
        <v>-3.81149</v>
      </c>
      <c r="BP36" s="2">
        <v>7.2315899999999997E-5</v>
      </c>
      <c r="BQ36" s="51">
        <v>630.48500000000001</v>
      </c>
      <c r="BR36" s="51">
        <v>284.53399999999999</v>
      </c>
      <c r="BS36" s="51">
        <v>70.400000000000006</v>
      </c>
      <c r="BT36" s="51">
        <v>0</v>
      </c>
      <c r="BU36" s="51">
        <v>-7.2062500000000002E-2</v>
      </c>
      <c r="BV36" s="51">
        <v>2.6215700000000002</v>
      </c>
      <c r="BW36" s="51">
        <v>-2.0434600000000001</v>
      </c>
      <c r="BX36" s="2">
        <v>6.0504599999999997E-5</v>
      </c>
      <c r="BY36" s="51">
        <v>4</v>
      </c>
      <c r="BZ36" s="51">
        <v>412.98899999999998</v>
      </c>
      <c r="CA36" s="51">
        <v>285.51499999999999</v>
      </c>
      <c r="CB36" s="51">
        <v>66.099999999999994</v>
      </c>
      <c r="CC36" s="51">
        <v>0</v>
      </c>
      <c r="CD36" s="51">
        <v>-1.25474E-2</v>
      </c>
      <c r="CE36" s="51">
        <v>2.4889600000000001</v>
      </c>
      <c r="CF36" s="51">
        <v>-0.80640100000000003</v>
      </c>
      <c r="CG36" s="2">
        <v>4.7462000000000001E-5</v>
      </c>
      <c r="CH36" s="51">
        <v>286.428</v>
      </c>
      <c r="CI36" s="51">
        <v>62.9</v>
      </c>
      <c r="CJ36" s="51">
        <v>0</v>
      </c>
      <c r="CK36" s="51">
        <v>5.6452599999999999E-2</v>
      </c>
      <c r="CL36" s="51">
        <v>2.0236999999999998</v>
      </c>
      <c r="CM36" s="51">
        <v>-1.8784200000000001E-2</v>
      </c>
      <c r="CN36" s="2">
        <v>3.8270299999999998E-5</v>
      </c>
      <c r="CO36" s="51">
        <v>200.249</v>
      </c>
      <c r="CP36" s="51">
        <v>55.5794</v>
      </c>
      <c r="CQ36" s="51">
        <v>282.22000000000003</v>
      </c>
      <c r="CR36" s="51">
        <v>0</v>
      </c>
      <c r="CS36" s="51">
        <v>5.8275899999999998</v>
      </c>
      <c r="CT36" s="51">
        <v>284.74599999999998</v>
      </c>
      <c r="CU36" s="51">
        <v>279.69</v>
      </c>
      <c r="CV36" s="51">
        <v>71.099999999999994</v>
      </c>
      <c r="CW36" s="51">
        <v>1.2726599999999999</v>
      </c>
      <c r="CX36" s="51">
        <v>0.31655299999999997</v>
      </c>
      <c r="CY36" s="51">
        <v>-50</v>
      </c>
      <c r="CZ36" s="51">
        <v>0</v>
      </c>
      <c r="DA36" s="51">
        <v>0</v>
      </c>
      <c r="DB36" s="51">
        <v>0</v>
      </c>
      <c r="DC36" s="51">
        <v>0</v>
      </c>
      <c r="DD36" s="51">
        <v>0</v>
      </c>
      <c r="DE36" s="51">
        <v>1.875</v>
      </c>
      <c r="DF36" s="51">
        <v>0</v>
      </c>
      <c r="DG36" s="51">
        <v>0.5625</v>
      </c>
      <c r="DH36" s="51">
        <v>0</v>
      </c>
      <c r="DI36" s="51">
        <v>0</v>
      </c>
      <c r="DJ36" s="51">
        <v>0</v>
      </c>
      <c r="DK36" s="51">
        <v>0</v>
      </c>
      <c r="DL36" s="51">
        <v>0</v>
      </c>
      <c r="DM36" s="51">
        <v>0</v>
      </c>
      <c r="DN36" s="51">
        <v>0</v>
      </c>
      <c r="DO36" s="51">
        <v>0</v>
      </c>
      <c r="DP36" s="51">
        <v>0</v>
      </c>
      <c r="DQ36" s="51">
        <v>12.3408</v>
      </c>
      <c r="DR36" s="51">
        <v>0</v>
      </c>
      <c r="DS36" s="51">
        <v>-6.4086900000000002E-2</v>
      </c>
      <c r="DT36" s="51">
        <v>5</v>
      </c>
      <c r="DU36" s="51">
        <v>5</v>
      </c>
      <c r="DV36" s="51">
        <v>5</v>
      </c>
      <c r="DW36" s="51">
        <v>0.3</v>
      </c>
      <c r="DX36" s="51">
        <v>6.4</v>
      </c>
      <c r="DY36" s="51">
        <v>24.8</v>
      </c>
      <c r="DZ36" s="51">
        <v>58.994599999999998</v>
      </c>
      <c r="EA36" s="51">
        <v>12586.5</v>
      </c>
      <c r="EB36" s="51">
        <v>209.23</v>
      </c>
      <c r="EC36" s="51">
        <v>14.8848</v>
      </c>
      <c r="ED36" s="51">
        <v>-2.9579</v>
      </c>
      <c r="EE36" s="51">
        <v>5.8918000000000002E-4</v>
      </c>
      <c r="EF36" s="51">
        <v>2981.28</v>
      </c>
      <c r="EG36" s="51">
        <v>78</v>
      </c>
      <c r="EH36" s="51">
        <v>0</v>
      </c>
      <c r="EI36" s="51">
        <v>36</v>
      </c>
    </row>
    <row r="37" spans="1:139" x14ac:dyDescent="0.3">
      <c r="A37" s="10">
        <v>45623</v>
      </c>
      <c r="B37" s="51">
        <v>102343</v>
      </c>
      <c r="C37" s="51">
        <v>24135.1</v>
      </c>
      <c r="D37" s="51">
        <v>0.44580700000000001</v>
      </c>
      <c r="E37" s="51">
        <v>11971.6</v>
      </c>
      <c r="F37" s="51">
        <v>210.268</v>
      </c>
      <c r="G37" s="51">
        <v>69.099999999999994</v>
      </c>
      <c r="H37" s="51">
        <v>0.1</v>
      </c>
      <c r="I37" s="51">
        <v>-2.8064499999999999E-2</v>
      </c>
      <c r="J37" s="51">
        <v>12.4558</v>
      </c>
      <c r="K37" s="51">
        <v>-4.4499899999999997</v>
      </c>
      <c r="L37" s="2">
        <v>7.3574500000000005E-5</v>
      </c>
      <c r="M37" s="51">
        <v>9380.65</v>
      </c>
      <c r="N37" s="51">
        <v>228.80699999999999</v>
      </c>
      <c r="O37" s="51">
        <v>66.7</v>
      </c>
      <c r="P37" s="51">
        <v>0</v>
      </c>
      <c r="Q37" s="51">
        <v>5.9685599999999998E-2</v>
      </c>
      <c r="R37" s="51">
        <v>10.5098</v>
      </c>
      <c r="S37" s="51">
        <v>-5.7590199999999996</v>
      </c>
      <c r="T37" s="2">
        <v>7.84084E-5</v>
      </c>
      <c r="U37" s="51">
        <v>7386.43</v>
      </c>
      <c r="V37" s="51">
        <v>244.98400000000001</v>
      </c>
      <c r="W37" s="51">
        <v>71</v>
      </c>
      <c r="X37" s="51">
        <v>0</v>
      </c>
      <c r="Y37" s="51">
        <v>2.5380900000000001E-2</v>
      </c>
      <c r="Z37" s="51">
        <v>4.5154100000000001</v>
      </c>
      <c r="AA37" s="51">
        <v>-4.4846300000000001</v>
      </c>
      <c r="AB37" s="51">
        <v>1.4064700000000001E-4</v>
      </c>
      <c r="AC37" s="51">
        <v>5742.41</v>
      </c>
      <c r="AD37" s="51">
        <v>257.88</v>
      </c>
      <c r="AE37" s="51">
        <v>67.599999999999994</v>
      </c>
      <c r="AF37" s="51">
        <v>0</v>
      </c>
      <c r="AG37" s="51">
        <v>-2.33984E-2</v>
      </c>
      <c r="AH37" s="51">
        <v>6.3109400000000004</v>
      </c>
      <c r="AI37" s="51">
        <v>-3.7375400000000001</v>
      </c>
      <c r="AJ37" s="2">
        <v>1.5319300000000001E-5</v>
      </c>
      <c r="AK37" s="51">
        <v>4340.95</v>
      </c>
      <c r="AL37" s="51">
        <v>266.10500000000002</v>
      </c>
      <c r="AM37" s="51">
        <v>67.7</v>
      </c>
      <c r="AN37" s="51">
        <v>0</v>
      </c>
      <c r="AO37" s="51">
        <v>4.9302699999999998E-2</v>
      </c>
      <c r="AP37" s="51">
        <v>7.5466699999999998</v>
      </c>
      <c r="AQ37" s="51">
        <v>-6.9995099999999999</v>
      </c>
      <c r="AR37" s="2">
        <v>6.4101800000000003E-5</v>
      </c>
      <c r="AS37" s="51">
        <v>3126.78</v>
      </c>
      <c r="AT37" s="51">
        <v>271.98700000000002</v>
      </c>
      <c r="AU37" s="51">
        <v>76.599999999999994</v>
      </c>
      <c r="AV37" s="51">
        <v>3.2</v>
      </c>
      <c r="AW37" s="51">
        <v>4.5099599999999997E-2</v>
      </c>
      <c r="AX37" s="51">
        <v>6.7051499999999997</v>
      </c>
      <c r="AY37" s="51">
        <v>-6.6146599999999998</v>
      </c>
      <c r="AZ37" s="2">
        <v>-1.2062099999999999E-5</v>
      </c>
      <c r="BA37" s="51">
        <v>1548.43</v>
      </c>
      <c r="BB37" s="51">
        <v>281.60899999999998</v>
      </c>
      <c r="BC37" s="51">
        <v>45.4</v>
      </c>
      <c r="BD37" s="51">
        <v>0</v>
      </c>
      <c r="BE37" s="51">
        <v>0.111984</v>
      </c>
      <c r="BF37" s="51">
        <v>1.7801499999999999</v>
      </c>
      <c r="BG37" s="51">
        <v>-4.0453299999999999</v>
      </c>
      <c r="BH37" s="2">
        <v>4.59073E-5</v>
      </c>
      <c r="BI37" s="51">
        <v>847.36699999999996</v>
      </c>
      <c r="BJ37" s="51">
        <v>283.34399999999999</v>
      </c>
      <c r="BK37" s="51">
        <v>79.2</v>
      </c>
      <c r="BL37" s="51">
        <v>0</v>
      </c>
      <c r="BM37" s="51">
        <v>5.75684E-3</v>
      </c>
      <c r="BN37" s="51">
        <v>2.9017599999999999</v>
      </c>
      <c r="BO37" s="51">
        <v>-3.8239800000000002</v>
      </c>
      <c r="BP37" s="2">
        <v>8.1676100000000002E-5</v>
      </c>
      <c r="BQ37" s="51">
        <v>624.91499999999996</v>
      </c>
      <c r="BR37" s="51">
        <v>284.315</v>
      </c>
      <c r="BS37" s="51">
        <v>75.099999999999994</v>
      </c>
      <c r="BT37" s="51">
        <v>0</v>
      </c>
      <c r="BU37" s="51">
        <v>-7.3989299999999997E-3</v>
      </c>
      <c r="BV37" s="51">
        <v>2.46326</v>
      </c>
      <c r="BW37" s="51">
        <v>-2.3503500000000002</v>
      </c>
      <c r="BX37" s="2">
        <v>7.2992199999999995E-5</v>
      </c>
      <c r="BY37" s="51">
        <v>2</v>
      </c>
      <c r="BZ37" s="51">
        <v>407.49200000000002</v>
      </c>
      <c r="CA37" s="51">
        <v>285.34800000000001</v>
      </c>
      <c r="CB37" s="51">
        <v>74.2</v>
      </c>
      <c r="CC37" s="51">
        <v>0</v>
      </c>
      <c r="CD37" s="51">
        <v>3.05635E-2</v>
      </c>
      <c r="CE37" s="51">
        <v>1.75742</v>
      </c>
      <c r="CF37" s="51">
        <v>-1.24261</v>
      </c>
      <c r="CG37" s="2">
        <v>6.0897599999999998E-5</v>
      </c>
      <c r="CH37" s="51">
        <v>286.18400000000003</v>
      </c>
      <c r="CI37" s="51">
        <v>69.5</v>
      </c>
      <c r="CJ37" s="51">
        <v>0</v>
      </c>
      <c r="CK37" s="51">
        <v>5.8777299999999998E-2</v>
      </c>
      <c r="CL37" s="51">
        <v>0.81735599999999997</v>
      </c>
      <c r="CM37" s="51">
        <v>-0.61679200000000001</v>
      </c>
      <c r="CN37" s="2">
        <v>5.7308800000000003E-5</v>
      </c>
      <c r="CO37" s="51">
        <v>194.78899999999999</v>
      </c>
      <c r="CP37" s="51">
        <v>55.5794</v>
      </c>
      <c r="CQ37" s="51">
        <v>281.44099999999997</v>
      </c>
      <c r="CR37" s="51">
        <v>0</v>
      </c>
      <c r="CS37" s="51">
        <v>0.81478499999999998</v>
      </c>
      <c r="CT37" s="51">
        <v>284.05700000000002</v>
      </c>
      <c r="CU37" s="51">
        <v>280.54399999999998</v>
      </c>
      <c r="CV37" s="51">
        <v>78.900000000000006</v>
      </c>
      <c r="CW37" s="51">
        <v>0.199272</v>
      </c>
      <c r="CX37" s="51">
        <v>-0.25821499999999997</v>
      </c>
      <c r="CY37" s="51">
        <v>-50</v>
      </c>
      <c r="CZ37" s="51">
        <v>0</v>
      </c>
      <c r="DA37" s="51">
        <v>0</v>
      </c>
      <c r="DB37" s="51">
        <v>0</v>
      </c>
      <c r="DC37" s="51">
        <v>0</v>
      </c>
      <c r="DD37" s="51">
        <v>0</v>
      </c>
      <c r="DE37" s="51">
        <v>1.875</v>
      </c>
      <c r="DF37" s="51">
        <v>0</v>
      </c>
      <c r="DG37" s="51">
        <v>0.5625</v>
      </c>
      <c r="DH37" s="51">
        <v>0</v>
      </c>
      <c r="DI37" s="51">
        <v>0</v>
      </c>
      <c r="DJ37" s="51">
        <v>0</v>
      </c>
      <c r="DK37" s="51">
        <v>0</v>
      </c>
      <c r="DL37" s="51">
        <v>0</v>
      </c>
      <c r="DM37" s="51">
        <v>0</v>
      </c>
      <c r="DN37" s="51">
        <v>0</v>
      </c>
      <c r="DO37" s="51">
        <v>0</v>
      </c>
      <c r="DP37" s="51">
        <v>0</v>
      </c>
      <c r="DQ37" s="51">
        <v>11.7178</v>
      </c>
      <c r="DR37" s="51">
        <v>0</v>
      </c>
      <c r="DS37" s="51">
        <v>-0.29797400000000002</v>
      </c>
      <c r="DT37" s="51">
        <v>5</v>
      </c>
      <c r="DU37" s="51">
        <v>5</v>
      </c>
      <c r="DV37" s="51">
        <v>5</v>
      </c>
      <c r="DW37" s="51">
        <v>3.4</v>
      </c>
      <c r="DX37" s="51">
        <v>5</v>
      </c>
      <c r="DY37" s="51">
        <v>16.8</v>
      </c>
      <c r="DZ37" s="51">
        <v>65.837400000000002</v>
      </c>
      <c r="EA37" s="51">
        <v>12442.8</v>
      </c>
      <c r="EB37" s="51">
        <v>208.661</v>
      </c>
      <c r="EC37" s="51">
        <v>12.688800000000001</v>
      </c>
      <c r="ED37" s="51">
        <v>-2.4357500000000001</v>
      </c>
      <c r="EE37" s="51">
        <v>5.6523900000000002E-3</v>
      </c>
      <c r="EF37" s="51">
        <v>2964</v>
      </c>
      <c r="EG37" s="51">
        <v>72.8</v>
      </c>
      <c r="EH37" s="51">
        <v>0</v>
      </c>
      <c r="EI37" s="51">
        <v>37</v>
      </c>
    </row>
    <row r="38" spans="1:139" x14ac:dyDescent="0.3">
      <c r="A38" s="10">
        <v>45623.125</v>
      </c>
      <c r="B38" s="51">
        <v>102339</v>
      </c>
      <c r="C38" s="51">
        <v>24135.3</v>
      </c>
      <c r="D38" s="51">
        <v>0.40244600000000003</v>
      </c>
      <c r="E38" s="51">
        <v>11960.2</v>
      </c>
      <c r="F38" s="51">
        <v>209.584</v>
      </c>
      <c r="G38" s="51">
        <v>82.3</v>
      </c>
      <c r="H38" s="51">
        <v>4.9000000000000004</v>
      </c>
      <c r="I38" s="51">
        <v>2.2579100000000001E-2</v>
      </c>
      <c r="J38" s="51">
        <v>12.939399999999999</v>
      </c>
      <c r="K38" s="51">
        <v>-3.9765600000000001</v>
      </c>
      <c r="L38" s="2">
        <v>9.99513E-5</v>
      </c>
      <c r="M38" s="51">
        <v>9374.74</v>
      </c>
      <c r="N38" s="51">
        <v>228.28100000000001</v>
      </c>
      <c r="O38" s="51">
        <v>80.3</v>
      </c>
      <c r="P38" s="51">
        <v>4.0999999999999996</v>
      </c>
      <c r="Q38" s="51">
        <v>-5.4277300000000001E-2</v>
      </c>
      <c r="R38" s="51">
        <v>11.905799999999999</v>
      </c>
      <c r="S38" s="51">
        <v>-5.4404700000000004</v>
      </c>
      <c r="T38" s="2">
        <v>9.8135500000000003E-5</v>
      </c>
      <c r="U38" s="51">
        <v>7382.73</v>
      </c>
      <c r="V38" s="51">
        <v>245.04599999999999</v>
      </c>
      <c r="W38" s="51">
        <v>58.8</v>
      </c>
      <c r="X38" s="51">
        <v>0</v>
      </c>
      <c r="Y38" s="51">
        <v>0.150869</v>
      </c>
      <c r="Z38" s="51">
        <v>3.8856600000000001</v>
      </c>
      <c r="AA38" s="51">
        <v>-3.024</v>
      </c>
      <c r="AB38" s="51">
        <v>1.0184899999999999E-4</v>
      </c>
      <c r="AC38" s="51">
        <v>5739.84</v>
      </c>
      <c r="AD38" s="51">
        <v>257.75900000000001</v>
      </c>
      <c r="AE38" s="51">
        <v>66.900000000000006</v>
      </c>
      <c r="AF38" s="51">
        <v>0</v>
      </c>
      <c r="AG38" s="51">
        <v>9.6113299999999999E-2</v>
      </c>
      <c r="AH38" s="51">
        <v>7.7010899999999998</v>
      </c>
      <c r="AI38" s="51">
        <v>-2.3010100000000002</v>
      </c>
      <c r="AJ38" s="2">
        <v>5.7921899999999998E-5</v>
      </c>
      <c r="AK38" s="51">
        <v>4339.5600000000004</v>
      </c>
      <c r="AL38" s="51">
        <v>265.77999999999997</v>
      </c>
      <c r="AM38" s="51">
        <v>67.099999999999994</v>
      </c>
      <c r="AN38" s="51">
        <v>0</v>
      </c>
      <c r="AO38" s="51">
        <v>-4.0566400000000002E-2</v>
      </c>
      <c r="AP38" s="51">
        <v>7.4046000000000003</v>
      </c>
      <c r="AQ38" s="51">
        <v>-7.6956300000000004</v>
      </c>
      <c r="AR38" s="2">
        <v>6.4179799999999998E-5</v>
      </c>
      <c r="AS38" s="51">
        <v>3125.66</v>
      </c>
      <c r="AT38" s="51">
        <v>271.92700000000002</v>
      </c>
      <c r="AU38" s="51">
        <v>78.599999999999994</v>
      </c>
      <c r="AV38" s="51">
        <v>0</v>
      </c>
      <c r="AW38" s="51">
        <v>1.31719E-2</v>
      </c>
      <c r="AX38" s="51">
        <v>7.3207899999999997</v>
      </c>
      <c r="AY38" s="51">
        <v>-6.5190700000000001</v>
      </c>
      <c r="AZ38" s="2">
        <v>9.4298100000000004E-5</v>
      </c>
      <c r="BA38" s="51">
        <v>1548.77</v>
      </c>
      <c r="BB38" s="51">
        <v>281.60199999999998</v>
      </c>
      <c r="BC38" s="51">
        <v>44.7</v>
      </c>
      <c r="BD38" s="51">
        <v>0</v>
      </c>
      <c r="BE38" s="51">
        <v>-2.3111300000000001E-2</v>
      </c>
      <c r="BF38" s="51">
        <v>3.1192700000000002</v>
      </c>
      <c r="BG38" s="51">
        <v>-3.2300800000000001</v>
      </c>
      <c r="BH38" s="2">
        <v>8.8385499999999996E-5</v>
      </c>
      <c r="BI38" s="51">
        <v>846.98199999999997</v>
      </c>
      <c r="BJ38" s="51">
        <v>283.61799999999999</v>
      </c>
      <c r="BK38" s="51">
        <v>80.400000000000006</v>
      </c>
      <c r="BL38" s="51">
        <v>0</v>
      </c>
      <c r="BM38" s="51">
        <v>4.5556599999999996E-3</v>
      </c>
      <c r="BN38" s="51">
        <v>2.6952799999999999</v>
      </c>
      <c r="BO38" s="51">
        <v>-3.5817700000000001</v>
      </c>
      <c r="BP38" s="2">
        <v>9.0145300000000006E-5</v>
      </c>
      <c r="BQ38" s="51">
        <v>624.38699999999994</v>
      </c>
      <c r="BR38" s="51">
        <v>284.45</v>
      </c>
      <c r="BS38" s="51">
        <v>75.400000000000006</v>
      </c>
      <c r="BT38" s="51">
        <v>0</v>
      </c>
      <c r="BU38" s="51">
        <v>1.5487799999999999E-2</v>
      </c>
      <c r="BV38" s="51">
        <v>1.8065</v>
      </c>
      <c r="BW38" s="51">
        <v>-2.3819499999999998</v>
      </c>
      <c r="BX38" s="51">
        <v>1.0899E-4</v>
      </c>
      <c r="BY38" s="51">
        <v>2</v>
      </c>
      <c r="BZ38" s="51">
        <v>406.87700000000001</v>
      </c>
      <c r="CA38" s="51">
        <v>285.35199999999998</v>
      </c>
      <c r="CB38" s="51">
        <v>74.2</v>
      </c>
      <c r="CC38" s="51">
        <v>0</v>
      </c>
      <c r="CD38" s="51">
        <v>5.1212899999999999E-2</v>
      </c>
      <c r="CE38" s="51">
        <v>0.796377</v>
      </c>
      <c r="CF38" s="51">
        <v>-1.40351</v>
      </c>
      <c r="CG38" s="51">
        <v>1.08293E-4</v>
      </c>
      <c r="CH38" s="51">
        <v>285.935</v>
      </c>
      <c r="CI38" s="51">
        <v>73.099999999999994</v>
      </c>
      <c r="CJ38" s="51">
        <v>0</v>
      </c>
      <c r="CK38" s="51">
        <v>6.7931599999999995E-2</v>
      </c>
      <c r="CL38" s="51">
        <v>1.91431E-2</v>
      </c>
      <c r="CM38" s="51">
        <v>-0.72281499999999999</v>
      </c>
      <c r="CN38" s="2">
        <v>8.7147300000000005E-5</v>
      </c>
      <c r="CO38" s="51">
        <v>194.28399999999999</v>
      </c>
      <c r="CP38" s="51">
        <v>55.5794</v>
      </c>
      <c r="CQ38" s="51">
        <v>280.86900000000003</v>
      </c>
      <c r="CR38" s="51">
        <v>0</v>
      </c>
      <c r="CS38" s="51">
        <v>-2.1094900000000001</v>
      </c>
      <c r="CT38" s="51">
        <v>283.57600000000002</v>
      </c>
      <c r="CU38" s="51">
        <v>280.91699999999997</v>
      </c>
      <c r="CV38" s="51">
        <v>83.6</v>
      </c>
      <c r="CW38" s="51">
        <v>-0.13433100000000001</v>
      </c>
      <c r="CX38" s="51">
        <v>-0.29801499999999997</v>
      </c>
      <c r="CY38" s="51">
        <v>-50</v>
      </c>
      <c r="CZ38" s="51">
        <v>0</v>
      </c>
      <c r="DA38" s="51">
        <v>0</v>
      </c>
      <c r="DB38" s="51">
        <v>0</v>
      </c>
      <c r="DC38" s="51">
        <v>0</v>
      </c>
      <c r="DD38" s="51">
        <v>0</v>
      </c>
      <c r="DE38" s="51">
        <v>1.875</v>
      </c>
      <c r="DF38" s="51">
        <v>0</v>
      </c>
      <c r="DG38" s="51">
        <v>0.5625</v>
      </c>
      <c r="DH38" s="51">
        <v>0</v>
      </c>
      <c r="DI38" s="51">
        <v>0</v>
      </c>
      <c r="DJ38" s="51">
        <v>0</v>
      </c>
      <c r="DK38" s="51">
        <v>0</v>
      </c>
      <c r="DL38" s="51">
        <v>0</v>
      </c>
      <c r="DM38" s="51">
        <v>0</v>
      </c>
      <c r="DN38" s="51">
        <v>0</v>
      </c>
      <c r="DO38" s="51">
        <v>0</v>
      </c>
      <c r="DP38" s="51">
        <v>0</v>
      </c>
      <c r="DQ38" s="51">
        <v>11.255699999999999</v>
      </c>
      <c r="DR38" s="51">
        <v>0</v>
      </c>
      <c r="DS38" s="51">
        <v>-2.7246099999999999E-2</v>
      </c>
      <c r="DT38" s="51">
        <v>5</v>
      </c>
      <c r="DU38" s="51">
        <v>5</v>
      </c>
      <c r="DV38" s="51">
        <v>0</v>
      </c>
      <c r="DW38" s="51">
        <v>5</v>
      </c>
      <c r="DX38" s="51">
        <v>37.4</v>
      </c>
      <c r="DY38" s="51">
        <v>8.9</v>
      </c>
      <c r="DZ38" s="51">
        <v>71.337000000000003</v>
      </c>
      <c r="EA38" s="51">
        <v>12425</v>
      </c>
      <c r="EB38" s="51">
        <v>208.27600000000001</v>
      </c>
      <c r="EC38" s="51">
        <v>14.9331</v>
      </c>
      <c r="ED38" s="51">
        <v>-2.8198699999999999</v>
      </c>
      <c r="EE38" s="51">
        <v>1.903E-3</v>
      </c>
      <c r="EF38" s="51">
        <v>2915.84</v>
      </c>
      <c r="EG38" s="51">
        <v>73.599999999999994</v>
      </c>
      <c r="EH38" s="51">
        <v>0</v>
      </c>
      <c r="EI38" s="51">
        <v>38</v>
      </c>
    </row>
    <row r="39" spans="1:139" x14ac:dyDescent="0.3">
      <c r="A39" s="10">
        <v>45623.25</v>
      </c>
      <c r="B39" s="51">
        <v>102378</v>
      </c>
      <c r="C39" s="51">
        <v>24135</v>
      </c>
      <c r="D39" s="51">
        <v>0.40517599999999998</v>
      </c>
      <c r="E39" s="51">
        <v>11957.7</v>
      </c>
      <c r="F39" s="51">
        <v>209.05600000000001</v>
      </c>
      <c r="G39" s="51">
        <v>92.2</v>
      </c>
      <c r="H39" s="51">
        <v>5</v>
      </c>
      <c r="I39" s="51">
        <v>3.4648400000000003E-2</v>
      </c>
      <c r="J39" s="51">
        <v>12.6959</v>
      </c>
      <c r="K39" s="51">
        <v>-3.27203</v>
      </c>
      <c r="L39" s="51">
        <v>1.21109E-4</v>
      </c>
      <c r="M39" s="51">
        <v>9374.94</v>
      </c>
      <c r="N39" s="51">
        <v>228.24100000000001</v>
      </c>
      <c r="O39" s="51">
        <v>85.1</v>
      </c>
      <c r="P39" s="51">
        <v>4.7</v>
      </c>
      <c r="Q39" s="51">
        <v>-3.9406299999999998E-2</v>
      </c>
      <c r="R39" s="51">
        <v>9.9328000000000003</v>
      </c>
      <c r="S39" s="51">
        <v>-3.9508100000000002</v>
      </c>
      <c r="T39" s="2">
        <v>4.59689E-5</v>
      </c>
      <c r="U39" s="51">
        <v>7383.47</v>
      </c>
      <c r="V39" s="51">
        <v>245.06399999999999</v>
      </c>
      <c r="W39" s="51">
        <v>51.6</v>
      </c>
      <c r="X39" s="51">
        <v>0</v>
      </c>
      <c r="Y39" s="51">
        <v>-1.42539E-2</v>
      </c>
      <c r="Z39" s="51">
        <v>4.3751199999999999</v>
      </c>
      <c r="AA39" s="51">
        <v>-1.2742500000000001</v>
      </c>
      <c r="AB39" s="2">
        <v>9.4009000000000001E-5</v>
      </c>
      <c r="AC39" s="51">
        <v>5740.79</v>
      </c>
      <c r="AD39" s="51">
        <v>257.50400000000002</v>
      </c>
      <c r="AE39" s="51">
        <v>57</v>
      </c>
      <c r="AF39" s="51">
        <v>0</v>
      </c>
      <c r="AG39" s="51">
        <v>5.3900400000000001E-2</v>
      </c>
      <c r="AH39" s="51">
        <v>8.8363300000000002</v>
      </c>
      <c r="AI39" s="51">
        <v>-3.0920800000000002</v>
      </c>
      <c r="AJ39" s="51">
        <v>1.4929900000000001E-4</v>
      </c>
      <c r="AK39" s="51">
        <v>4341.99</v>
      </c>
      <c r="AL39" s="51">
        <v>265.97300000000001</v>
      </c>
      <c r="AM39" s="51">
        <v>60.9</v>
      </c>
      <c r="AN39" s="51">
        <v>0</v>
      </c>
      <c r="AO39" s="51">
        <v>8.0085900000000002E-2</v>
      </c>
      <c r="AP39" s="51">
        <v>6.98109</v>
      </c>
      <c r="AQ39" s="51">
        <v>-5.16099</v>
      </c>
      <c r="AR39" s="2">
        <v>5.1904699999999998E-5</v>
      </c>
      <c r="AS39" s="51">
        <v>3128.28</v>
      </c>
      <c r="AT39" s="51">
        <v>271.858</v>
      </c>
      <c r="AU39" s="51">
        <v>78.7</v>
      </c>
      <c r="AV39" s="51">
        <v>0</v>
      </c>
      <c r="AW39" s="51">
        <v>8.15332E-2</v>
      </c>
      <c r="AX39" s="51">
        <v>6.9592999999999998</v>
      </c>
      <c r="AY39" s="51">
        <v>-5.1611799999999999</v>
      </c>
      <c r="AZ39" s="2">
        <v>3.21735E-5</v>
      </c>
      <c r="BA39" s="51">
        <v>1551.81</v>
      </c>
      <c r="BB39" s="51">
        <v>280.85899999999998</v>
      </c>
      <c r="BC39" s="51">
        <v>67.400000000000006</v>
      </c>
      <c r="BD39" s="51">
        <v>0</v>
      </c>
      <c r="BE39" s="51">
        <v>-5.6283199999999999E-2</v>
      </c>
      <c r="BF39" s="51">
        <v>3.1665999999999999</v>
      </c>
      <c r="BG39" s="51">
        <v>-3.4917400000000001</v>
      </c>
      <c r="BH39" s="2">
        <v>2.4214099999999999E-5</v>
      </c>
      <c r="BI39" s="51">
        <v>850.34500000000003</v>
      </c>
      <c r="BJ39" s="51">
        <v>283.846</v>
      </c>
      <c r="BK39" s="51">
        <v>77.5</v>
      </c>
      <c r="BL39" s="51">
        <v>0</v>
      </c>
      <c r="BM39" s="51">
        <v>-2.0506799999999999E-2</v>
      </c>
      <c r="BN39" s="51">
        <v>2.1125699999999998</v>
      </c>
      <c r="BO39" s="51">
        <v>-2.9059699999999999</v>
      </c>
      <c r="BP39" s="2">
        <v>7.41471E-5</v>
      </c>
      <c r="BQ39" s="51">
        <v>627.53099999999995</v>
      </c>
      <c r="BR39" s="51">
        <v>284.64699999999999</v>
      </c>
      <c r="BS39" s="51">
        <v>75.5</v>
      </c>
      <c r="BT39" s="51">
        <v>0</v>
      </c>
      <c r="BU39" s="51">
        <v>1.45962E-2</v>
      </c>
      <c r="BV39" s="51">
        <v>1.09412</v>
      </c>
      <c r="BW39" s="51">
        <v>-1.82779</v>
      </c>
      <c r="BX39" s="51">
        <v>1.08607E-4</v>
      </c>
      <c r="BY39" s="51">
        <v>3</v>
      </c>
      <c r="BZ39" s="51">
        <v>409.928</v>
      </c>
      <c r="CA39" s="51">
        <v>285.41300000000001</v>
      </c>
      <c r="CB39" s="51">
        <v>72.2</v>
      </c>
      <c r="CC39" s="51">
        <v>0</v>
      </c>
      <c r="CD39" s="51">
        <v>6.2470199999999997E-2</v>
      </c>
      <c r="CE39" s="51">
        <v>-2.5463899999999999E-3</v>
      </c>
      <c r="CF39" s="51">
        <v>-0.87957300000000005</v>
      </c>
      <c r="CG39" s="51">
        <v>1.2086099999999999E-4</v>
      </c>
      <c r="CH39" s="51">
        <v>285.87</v>
      </c>
      <c r="CI39" s="51">
        <v>71.599999999999994</v>
      </c>
      <c r="CJ39" s="51">
        <v>0</v>
      </c>
      <c r="CK39" s="51">
        <v>7.5868699999999997E-2</v>
      </c>
      <c r="CL39" s="51">
        <v>-0.50946000000000002</v>
      </c>
      <c r="CM39" s="51">
        <v>-0.13000999999999999</v>
      </c>
      <c r="CN39" s="2">
        <v>9.6717000000000003E-5</v>
      </c>
      <c r="CO39" s="51">
        <v>197.35900000000001</v>
      </c>
      <c r="CP39" s="51">
        <v>55.5794</v>
      </c>
      <c r="CQ39" s="51">
        <v>280.7</v>
      </c>
      <c r="CR39" s="51">
        <v>0</v>
      </c>
      <c r="CS39" s="51">
        <v>-1.3049900000000001</v>
      </c>
      <c r="CT39" s="51">
        <v>283.41899999999998</v>
      </c>
      <c r="CU39" s="51">
        <v>280.74599999999998</v>
      </c>
      <c r="CV39" s="51">
        <v>83.5</v>
      </c>
      <c r="CW39" s="51">
        <v>-0.21359500000000001</v>
      </c>
      <c r="CX39" s="51">
        <v>0.2853</v>
      </c>
      <c r="CY39" s="51">
        <v>-50</v>
      </c>
      <c r="CZ39" s="51">
        <v>0</v>
      </c>
      <c r="DA39" s="51">
        <v>0</v>
      </c>
      <c r="DB39" s="51">
        <v>0</v>
      </c>
      <c r="DC39" s="51">
        <v>0</v>
      </c>
      <c r="DD39" s="51">
        <v>0</v>
      </c>
      <c r="DE39" s="51">
        <v>1.875</v>
      </c>
      <c r="DF39" s="51">
        <v>0</v>
      </c>
      <c r="DG39" s="51">
        <v>0.5625</v>
      </c>
      <c r="DH39" s="51">
        <v>0</v>
      </c>
      <c r="DI39" s="51">
        <v>0</v>
      </c>
      <c r="DJ39" s="51">
        <v>0</v>
      </c>
      <c r="DK39" s="51">
        <v>0</v>
      </c>
      <c r="DL39" s="51">
        <v>0</v>
      </c>
      <c r="DM39" s="51">
        <v>0</v>
      </c>
      <c r="DN39" s="51">
        <v>0</v>
      </c>
      <c r="DO39" s="51">
        <v>0</v>
      </c>
      <c r="DP39" s="51">
        <v>497</v>
      </c>
      <c r="DQ39" s="51">
        <v>11.2058</v>
      </c>
      <c r="DR39" s="51">
        <v>0</v>
      </c>
      <c r="DS39" s="51">
        <v>0.356323</v>
      </c>
      <c r="DT39" s="51">
        <v>5</v>
      </c>
      <c r="DU39" s="51">
        <v>5</v>
      </c>
      <c r="DV39" s="51">
        <v>0</v>
      </c>
      <c r="DW39" s="51">
        <v>5</v>
      </c>
      <c r="DX39" s="51">
        <v>40</v>
      </c>
      <c r="DY39" s="51">
        <v>14.5</v>
      </c>
      <c r="DZ39" s="51">
        <v>58.714700000000001</v>
      </c>
      <c r="EA39" s="51">
        <v>12304.5</v>
      </c>
      <c r="EB39" s="51">
        <v>207.92699999999999</v>
      </c>
      <c r="EC39" s="51">
        <v>14.0678</v>
      </c>
      <c r="ED39" s="51">
        <v>-2.8170000000000002</v>
      </c>
      <c r="EE39" s="51">
        <v>2.81971E-3</v>
      </c>
      <c r="EF39" s="51">
        <v>2953.76</v>
      </c>
      <c r="EG39" s="51">
        <v>72.400000000000006</v>
      </c>
      <c r="EH39" s="51">
        <v>0</v>
      </c>
      <c r="EI39" s="51">
        <v>39</v>
      </c>
    </row>
    <row r="40" spans="1:139" x14ac:dyDescent="0.3">
      <c r="A40" s="10">
        <v>45623.375</v>
      </c>
      <c r="B40" s="51">
        <v>102452</v>
      </c>
      <c r="C40" s="51">
        <v>24135.3</v>
      </c>
      <c r="D40" s="51">
        <v>1.0002500000000001</v>
      </c>
      <c r="E40" s="51">
        <v>11963.2</v>
      </c>
      <c r="F40" s="51">
        <v>209.13399999999999</v>
      </c>
      <c r="G40" s="51">
        <v>94.2</v>
      </c>
      <c r="H40" s="51">
        <v>5.5</v>
      </c>
      <c r="I40" s="51">
        <v>1.5753900000000001E-2</v>
      </c>
      <c r="J40" s="51">
        <v>12.595700000000001</v>
      </c>
      <c r="K40" s="51">
        <v>-2.0396000000000001</v>
      </c>
      <c r="L40" s="51">
        <v>1.2505E-4</v>
      </c>
      <c r="M40" s="51">
        <v>9380.7999999999993</v>
      </c>
      <c r="N40" s="51">
        <v>227.90299999999999</v>
      </c>
      <c r="O40" s="51">
        <v>86.1</v>
      </c>
      <c r="P40" s="51">
        <v>5.6</v>
      </c>
      <c r="Q40" s="51">
        <v>-1.52324E-2</v>
      </c>
      <c r="R40" s="51">
        <v>7.8876400000000002</v>
      </c>
      <c r="S40" s="51">
        <v>-0.44180900000000001</v>
      </c>
      <c r="T40" s="51">
        <v>1.2249200000000001E-4</v>
      </c>
      <c r="U40" s="51">
        <v>7390.4</v>
      </c>
      <c r="V40" s="51">
        <v>244.67400000000001</v>
      </c>
      <c r="W40" s="51">
        <v>83.2</v>
      </c>
      <c r="X40" s="51">
        <v>2.8</v>
      </c>
      <c r="Y40" s="51">
        <v>2.7378900000000001E-2</v>
      </c>
      <c r="Z40" s="51">
        <v>6.7194000000000003</v>
      </c>
      <c r="AA40" s="51">
        <v>0.63705400000000001</v>
      </c>
      <c r="AB40" s="51">
        <v>1.5074899999999999E-4</v>
      </c>
      <c r="AC40" s="51">
        <v>5748.26</v>
      </c>
      <c r="AD40" s="51">
        <v>257.44200000000001</v>
      </c>
      <c r="AE40" s="51">
        <v>58.1</v>
      </c>
      <c r="AF40" s="51">
        <v>0</v>
      </c>
      <c r="AG40" s="51">
        <v>6.3423800000000002E-2</v>
      </c>
      <c r="AH40" s="51">
        <v>7.4976700000000003</v>
      </c>
      <c r="AI40" s="51">
        <v>-3.2238099999999998</v>
      </c>
      <c r="AJ40" s="51">
        <v>1.21581E-4</v>
      </c>
      <c r="AK40" s="51">
        <v>4349.2700000000004</v>
      </c>
      <c r="AL40" s="51">
        <v>265.99700000000001</v>
      </c>
      <c r="AM40" s="51">
        <v>64.2</v>
      </c>
      <c r="AN40" s="51">
        <v>0.1</v>
      </c>
      <c r="AO40" s="51">
        <v>0.12443800000000001</v>
      </c>
      <c r="AP40" s="51">
        <v>7.2335700000000003</v>
      </c>
      <c r="AQ40" s="51">
        <v>-1.4511099999999999</v>
      </c>
      <c r="AR40" s="2">
        <v>8.5105599999999994E-5</v>
      </c>
      <c r="AS40" s="51">
        <v>3136.7</v>
      </c>
      <c r="AT40" s="51">
        <v>271.512</v>
      </c>
      <c r="AU40" s="51">
        <v>79.8</v>
      </c>
      <c r="AV40" s="51">
        <v>0</v>
      </c>
      <c r="AW40" s="51">
        <v>8.2539099999999997E-3</v>
      </c>
      <c r="AX40" s="51">
        <v>7.2767499999999998</v>
      </c>
      <c r="AY40" s="51">
        <v>-2.4237099999999998</v>
      </c>
      <c r="AZ40" s="2">
        <v>6.2389899999999997E-5</v>
      </c>
      <c r="BA40" s="51">
        <v>1561.22</v>
      </c>
      <c r="BB40" s="51">
        <v>280.85199999999998</v>
      </c>
      <c r="BC40" s="51">
        <v>68.8</v>
      </c>
      <c r="BD40" s="51">
        <v>0</v>
      </c>
      <c r="BE40" s="51">
        <v>-2.0506799999999999E-2</v>
      </c>
      <c r="BF40" s="51">
        <v>3.61395</v>
      </c>
      <c r="BG40" s="51">
        <v>-1.98014</v>
      </c>
      <c r="BH40" s="2">
        <v>2.6846200000000001E-5</v>
      </c>
      <c r="BI40" s="51">
        <v>859.15899999999999</v>
      </c>
      <c r="BJ40" s="51">
        <v>284.20999999999998</v>
      </c>
      <c r="BK40" s="51">
        <v>74.7</v>
      </c>
      <c r="BL40" s="51">
        <v>0</v>
      </c>
      <c r="BM40" s="51">
        <v>-0.116298</v>
      </c>
      <c r="BN40" s="51">
        <v>2.8339699999999999</v>
      </c>
      <c r="BO40" s="51">
        <v>-0.85932600000000003</v>
      </c>
      <c r="BP40" s="2">
        <v>3.74059E-5</v>
      </c>
      <c r="BQ40" s="51">
        <v>636.06299999999999</v>
      </c>
      <c r="BR40" s="51">
        <v>285.03100000000001</v>
      </c>
      <c r="BS40" s="51">
        <v>73.400000000000006</v>
      </c>
      <c r="BT40" s="51">
        <v>0</v>
      </c>
      <c r="BU40" s="51">
        <v>-0.123698</v>
      </c>
      <c r="BV40" s="51">
        <v>2.0325899999999999</v>
      </c>
      <c r="BW40" s="51">
        <v>-3.1450199999999998E-2</v>
      </c>
      <c r="BX40" s="2">
        <v>7.3252300000000003E-5</v>
      </c>
      <c r="BY40" s="51">
        <v>3</v>
      </c>
      <c r="BZ40" s="51">
        <v>418.19600000000003</v>
      </c>
      <c r="CA40" s="51">
        <v>285.59300000000002</v>
      </c>
      <c r="CB40" s="51">
        <v>72.3</v>
      </c>
      <c r="CC40" s="51">
        <v>0</v>
      </c>
      <c r="CD40" s="51">
        <v>-7.4327099999999993E-2</v>
      </c>
      <c r="CE40" s="51">
        <v>0.98050999999999999</v>
      </c>
      <c r="CF40" s="51">
        <v>0.68093999999999999</v>
      </c>
      <c r="CG40" s="2">
        <v>9.4851699999999999E-5</v>
      </c>
      <c r="CH40" s="51">
        <v>287.23899999999998</v>
      </c>
      <c r="CI40" s="51">
        <v>66.900000000000006</v>
      </c>
      <c r="CJ40" s="51">
        <v>0</v>
      </c>
      <c r="CK40" s="51">
        <v>-9.8383800000000007E-3</v>
      </c>
      <c r="CL40" s="51">
        <v>0.382239</v>
      </c>
      <c r="CM40" s="51">
        <v>0.92540999999999995</v>
      </c>
      <c r="CN40" s="2">
        <v>9.7603799999999995E-5</v>
      </c>
      <c r="CO40" s="51">
        <v>205.208</v>
      </c>
      <c r="CP40" s="51">
        <v>55.5794</v>
      </c>
      <c r="CQ40" s="51">
        <v>293.72000000000003</v>
      </c>
      <c r="CR40" s="51">
        <v>0</v>
      </c>
      <c r="CS40" s="51">
        <v>133.828</v>
      </c>
      <c r="CT40" s="51">
        <v>288.89999999999998</v>
      </c>
      <c r="CU40" s="51">
        <v>281.57</v>
      </c>
      <c r="CV40" s="51">
        <v>61.6</v>
      </c>
      <c r="CW40" s="51">
        <v>0.28387699999999999</v>
      </c>
      <c r="CX40" s="51">
        <v>0.92891800000000002</v>
      </c>
      <c r="CY40" s="51">
        <v>-50</v>
      </c>
      <c r="CZ40" s="51">
        <v>0</v>
      </c>
      <c r="DA40" s="51">
        <v>0</v>
      </c>
      <c r="DB40" s="51">
        <v>0</v>
      </c>
      <c r="DC40" s="51">
        <v>0</v>
      </c>
      <c r="DD40" s="51">
        <v>0</v>
      </c>
      <c r="DE40" s="51">
        <v>1.875</v>
      </c>
      <c r="DF40" s="51">
        <v>0</v>
      </c>
      <c r="DG40" s="51">
        <v>0.5625</v>
      </c>
      <c r="DH40" s="51">
        <v>0</v>
      </c>
      <c r="DI40" s="51">
        <v>0</v>
      </c>
      <c r="DJ40" s="51">
        <v>0</v>
      </c>
      <c r="DK40" s="51">
        <v>0</v>
      </c>
      <c r="DL40" s="51">
        <v>0</v>
      </c>
      <c r="DM40" s="51">
        <v>0</v>
      </c>
      <c r="DN40" s="51">
        <v>0</v>
      </c>
      <c r="DO40" s="51">
        <v>0</v>
      </c>
      <c r="DP40" s="51">
        <v>10800</v>
      </c>
      <c r="DQ40" s="51">
        <v>8.60473</v>
      </c>
      <c r="DR40" s="51">
        <v>0</v>
      </c>
      <c r="DS40" s="51">
        <v>3.5742200000000002E-2</v>
      </c>
      <c r="DT40" s="51">
        <v>8.9</v>
      </c>
      <c r="DU40" s="51">
        <v>5</v>
      </c>
      <c r="DV40" s="51">
        <v>46.6</v>
      </c>
      <c r="DW40" s="51">
        <v>6.5</v>
      </c>
      <c r="DX40" s="51">
        <v>54.7</v>
      </c>
      <c r="DY40" s="51">
        <v>48.6</v>
      </c>
      <c r="DZ40" s="51">
        <v>51.860700000000001</v>
      </c>
      <c r="EA40" s="51">
        <v>12323.8</v>
      </c>
      <c r="EB40" s="51">
        <v>207.86199999999999</v>
      </c>
      <c r="EC40" s="51">
        <v>13.319000000000001</v>
      </c>
      <c r="ED40" s="51">
        <v>-1.99186</v>
      </c>
      <c r="EE40" s="51">
        <v>2.61794E-3</v>
      </c>
      <c r="EF40" s="51">
        <v>2916.32</v>
      </c>
      <c r="EG40" s="51">
        <v>71.8</v>
      </c>
      <c r="EH40" s="51">
        <v>0</v>
      </c>
      <c r="EI40" s="51">
        <v>40</v>
      </c>
    </row>
    <row r="41" spans="1:139" x14ac:dyDescent="0.3">
      <c r="A41" s="10">
        <v>45623.5</v>
      </c>
      <c r="B41" s="51">
        <v>102303</v>
      </c>
      <c r="C41" s="51">
        <v>24135.200000000001</v>
      </c>
      <c r="D41" s="51">
        <v>1.4</v>
      </c>
      <c r="E41" s="51">
        <v>11952</v>
      </c>
      <c r="F41" s="51">
        <v>209.048</v>
      </c>
      <c r="G41" s="51">
        <v>88.3</v>
      </c>
      <c r="H41" s="51">
        <v>5</v>
      </c>
      <c r="I41" s="51">
        <v>-1.5876999999999999E-2</v>
      </c>
      <c r="J41" s="51">
        <v>16.639600000000002</v>
      </c>
      <c r="K41" s="51">
        <v>-1.7850200000000001</v>
      </c>
      <c r="L41" s="51">
        <v>1.0467E-4</v>
      </c>
      <c r="M41" s="51">
        <v>9367.7099999999991</v>
      </c>
      <c r="N41" s="51">
        <v>228.012</v>
      </c>
      <c r="O41" s="51">
        <v>68.599999999999994</v>
      </c>
      <c r="P41" s="51">
        <v>0</v>
      </c>
      <c r="Q41" s="51">
        <v>9.80742E-2</v>
      </c>
      <c r="R41" s="51">
        <v>15.453799999999999</v>
      </c>
      <c r="S41" s="51">
        <v>-0.95845899999999995</v>
      </c>
      <c r="T41" s="2">
        <v>6.8221999999999998E-5</v>
      </c>
      <c r="U41" s="51">
        <v>7378.64</v>
      </c>
      <c r="V41" s="51">
        <v>244.61600000000001</v>
      </c>
      <c r="W41" s="51">
        <v>80.099999999999994</v>
      </c>
      <c r="X41" s="51">
        <v>2</v>
      </c>
      <c r="Y41" s="51">
        <v>-1.6480499999999999E-2</v>
      </c>
      <c r="Z41" s="51">
        <v>10.997299999999999</v>
      </c>
      <c r="AA41" s="51">
        <v>0.53812300000000002</v>
      </c>
      <c r="AB41" s="2">
        <v>8.1055800000000004E-5</v>
      </c>
      <c r="AC41" s="51">
        <v>5737.73</v>
      </c>
      <c r="AD41" s="51">
        <v>257.387</v>
      </c>
      <c r="AE41" s="51">
        <v>67.099999999999994</v>
      </c>
      <c r="AF41" s="51">
        <v>0</v>
      </c>
      <c r="AG41" s="51">
        <v>-1.13711E-2</v>
      </c>
      <c r="AH41" s="51">
        <v>8.0025700000000004</v>
      </c>
      <c r="AI41" s="51">
        <v>-3.2207E-2</v>
      </c>
      <c r="AJ41" s="2">
        <v>7.5893800000000002E-5</v>
      </c>
      <c r="AK41" s="51">
        <v>4339.05</v>
      </c>
      <c r="AL41" s="51">
        <v>265.42500000000001</v>
      </c>
      <c r="AM41" s="51">
        <v>76.599999999999994</v>
      </c>
      <c r="AN41" s="51">
        <v>1.5</v>
      </c>
      <c r="AO41" s="51">
        <v>-7.8945300000000003E-3</v>
      </c>
      <c r="AP41" s="51">
        <v>9.2965699999999991</v>
      </c>
      <c r="AQ41" s="51">
        <v>-0.45194800000000002</v>
      </c>
      <c r="AR41" s="51">
        <v>1.00091E-4</v>
      </c>
      <c r="AS41" s="51">
        <v>3126.36</v>
      </c>
      <c r="AT41" s="51">
        <v>271.62</v>
      </c>
      <c r="AU41" s="51">
        <v>79.7</v>
      </c>
      <c r="AV41" s="51">
        <v>3.1</v>
      </c>
      <c r="AW41" s="51">
        <v>3.9482400000000001E-2</v>
      </c>
      <c r="AX41" s="51">
        <v>8.1306200000000004</v>
      </c>
      <c r="AY41" s="51">
        <v>-0.79430199999999995</v>
      </c>
      <c r="AZ41" s="2">
        <v>8.8105100000000005E-5</v>
      </c>
      <c r="BA41" s="51">
        <v>1551.85</v>
      </c>
      <c r="BB41" s="51">
        <v>280.56200000000001</v>
      </c>
      <c r="BC41" s="51">
        <v>71.7</v>
      </c>
      <c r="BD41" s="51">
        <v>0</v>
      </c>
      <c r="BE41" s="51">
        <v>-8.4796899999999995E-2</v>
      </c>
      <c r="BF41" s="51">
        <v>3.1130200000000001</v>
      </c>
      <c r="BG41" s="51">
        <v>-0.33613300000000002</v>
      </c>
      <c r="BH41" s="2">
        <v>6.4129100000000002E-5</v>
      </c>
      <c r="BI41" s="51">
        <v>851.15700000000004</v>
      </c>
      <c r="BJ41" s="51">
        <v>283.52199999999999</v>
      </c>
      <c r="BK41" s="51">
        <v>81.900000000000006</v>
      </c>
      <c r="BL41" s="51">
        <v>0</v>
      </c>
      <c r="BM41" s="51">
        <v>-0.26618900000000001</v>
      </c>
      <c r="BN41" s="51">
        <v>1.50603</v>
      </c>
      <c r="BO41" s="51">
        <v>0.71218000000000004</v>
      </c>
      <c r="BP41" s="2">
        <v>5.58767E-5</v>
      </c>
      <c r="BQ41" s="51">
        <v>628.13400000000001</v>
      </c>
      <c r="BR41" s="51">
        <v>285.59899999999999</v>
      </c>
      <c r="BS41" s="51">
        <v>73.5</v>
      </c>
      <c r="BT41" s="51">
        <v>0</v>
      </c>
      <c r="BU41" s="51">
        <v>-0.41705700000000001</v>
      </c>
      <c r="BV41" s="51">
        <v>1.24143</v>
      </c>
      <c r="BW41" s="51">
        <v>0.60544200000000004</v>
      </c>
      <c r="BX41" s="2">
        <v>8.0355499999999993E-5</v>
      </c>
      <c r="BY41" s="51">
        <v>3</v>
      </c>
      <c r="BZ41" s="51">
        <v>409.27300000000002</v>
      </c>
      <c r="CA41" s="51">
        <v>287.70999999999998</v>
      </c>
      <c r="CB41" s="51">
        <v>65.8</v>
      </c>
      <c r="CC41" s="51">
        <v>0</v>
      </c>
      <c r="CD41" s="51">
        <v>-0.449264</v>
      </c>
      <c r="CE41" s="51">
        <v>1.1008199999999999</v>
      </c>
      <c r="CF41" s="51">
        <v>0.43945099999999998</v>
      </c>
      <c r="CG41" s="2">
        <v>9.0471399999999996E-5</v>
      </c>
      <c r="CH41" s="51">
        <v>289.82400000000001</v>
      </c>
      <c r="CI41" s="51">
        <v>59</v>
      </c>
      <c r="CJ41" s="51">
        <v>0</v>
      </c>
      <c r="CK41" s="51">
        <v>-0.267787</v>
      </c>
      <c r="CL41" s="51">
        <v>0.92768799999999996</v>
      </c>
      <c r="CM41" s="51">
        <v>0.22336700000000001</v>
      </c>
      <c r="CN41" s="51">
        <v>1.0365399999999999E-4</v>
      </c>
      <c r="CO41" s="51">
        <v>194.40700000000001</v>
      </c>
      <c r="CP41" s="51">
        <v>55.5794</v>
      </c>
      <c r="CQ41" s="51">
        <v>297.685</v>
      </c>
      <c r="CR41" s="51">
        <v>0</v>
      </c>
      <c r="CS41" s="51">
        <v>184.77099999999999</v>
      </c>
      <c r="CT41" s="51">
        <v>291.5</v>
      </c>
      <c r="CU41" s="51">
        <v>282.20400000000001</v>
      </c>
      <c r="CV41" s="51">
        <v>54.4</v>
      </c>
      <c r="CW41" s="51">
        <v>0.76960899999999999</v>
      </c>
      <c r="CX41" s="51">
        <v>-6.2072799999999997E-2</v>
      </c>
      <c r="CY41" s="51">
        <v>-50</v>
      </c>
      <c r="CZ41" s="51">
        <v>0</v>
      </c>
      <c r="DA41" s="51">
        <v>0</v>
      </c>
      <c r="DB41" s="51">
        <v>0</v>
      </c>
      <c r="DC41" s="51">
        <v>0</v>
      </c>
      <c r="DD41" s="51">
        <v>0</v>
      </c>
      <c r="DE41" s="51">
        <v>1.875</v>
      </c>
      <c r="DF41" s="51">
        <v>0</v>
      </c>
      <c r="DG41" s="51">
        <v>0.5625</v>
      </c>
      <c r="DH41" s="51">
        <v>0</v>
      </c>
      <c r="DI41" s="51">
        <v>0</v>
      </c>
      <c r="DJ41" s="51">
        <v>0</v>
      </c>
      <c r="DK41" s="51">
        <v>0</v>
      </c>
      <c r="DL41" s="51">
        <v>0</v>
      </c>
      <c r="DM41" s="51">
        <v>0</v>
      </c>
      <c r="DN41" s="51">
        <v>0</v>
      </c>
      <c r="DO41" s="51">
        <v>0</v>
      </c>
      <c r="DP41" s="51">
        <v>21600</v>
      </c>
      <c r="DQ41" s="51">
        <v>6.2037000000000004</v>
      </c>
      <c r="DR41" s="51">
        <v>0</v>
      </c>
      <c r="DS41" s="51">
        <v>-0.31811499999999998</v>
      </c>
      <c r="DT41" s="51">
        <v>5</v>
      </c>
      <c r="DU41" s="51">
        <v>5</v>
      </c>
      <c r="DV41" s="51">
        <v>5</v>
      </c>
      <c r="DW41" s="51">
        <v>8.3000000000000007</v>
      </c>
      <c r="DX41" s="51">
        <v>14.1</v>
      </c>
      <c r="DY41" s="51">
        <v>36.299999999999997</v>
      </c>
      <c r="DZ41" s="51">
        <v>57.447899999999997</v>
      </c>
      <c r="EA41" s="51">
        <v>12329.7</v>
      </c>
      <c r="EB41" s="51">
        <v>207.767</v>
      </c>
      <c r="EC41" s="51">
        <v>16.455100000000002</v>
      </c>
      <c r="ED41" s="51">
        <v>-1.6283300000000001</v>
      </c>
      <c r="EE41" s="51">
        <v>4.6682000000000001E-4</v>
      </c>
      <c r="EF41" s="51">
        <v>2892.8</v>
      </c>
      <c r="EG41" s="51">
        <v>71.7</v>
      </c>
      <c r="EH41" s="51">
        <v>0</v>
      </c>
      <c r="EI41" s="51">
        <v>41</v>
      </c>
    </row>
    <row r="42" spans="1:139" x14ac:dyDescent="0.3">
      <c r="A42" s="10">
        <v>45623.625</v>
      </c>
      <c r="B42" s="51">
        <v>102298</v>
      </c>
      <c r="C42" s="51">
        <v>24135</v>
      </c>
      <c r="D42" s="51">
        <v>2.0028199999999998</v>
      </c>
      <c r="E42" s="51">
        <v>11952.2</v>
      </c>
      <c r="F42" s="51">
        <v>209.24199999999999</v>
      </c>
      <c r="G42" s="51">
        <v>88.5</v>
      </c>
      <c r="H42" s="51">
        <v>5</v>
      </c>
      <c r="I42" s="51">
        <v>8.3027399999999994E-3</v>
      </c>
      <c r="J42" s="51">
        <v>18.479399999999998</v>
      </c>
      <c r="K42" s="51">
        <v>6.8383799999999995E-2</v>
      </c>
      <c r="L42" s="2">
        <v>8.2927699999999995E-5</v>
      </c>
      <c r="M42" s="51">
        <v>9367.9599999999991</v>
      </c>
      <c r="N42" s="51">
        <v>228.446</v>
      </c>
      <c r="O42" s="51">
        <v>64.3</v>
      </c>
      <c r="P42" s="51">
        <v>0</v>
      </c>
      <c r="Q42" s="51">
        <v>1.7603500000000001E-2</v>
      </c>
      <c r="R42" s="51">
        <v>16.7654</v>
      </c>
      <c r="S42" s="51">
        <v>-1.84324</v>
      </c>
      <c r="T42" s="2">
        <v>3.8519400000000003E-5</v>
      </c>
      <c r="U42" s="51">
        <v>7376.75</v>
      </c>
      <c r="V42" s="51">
        <v>244.554</v>
      </c>
      <c r="W42" s="51">
        <v>78.2</v>
      </c>
      <c r="X42" s="51">
        <v>0.5</v>
      </c>
      <c r="Y42" s="51">
        <v>-1.83457E-2</v>
      </c>
      <c r="Z42" s="51">
        <v>13.898400000000001</v>
      </c>
      <c r="AA42" s="51">
        <v>0.25751299999999999</v>
      </c>
      <c r="AB42" s="2">
        <v>3.4730300000000002E-5</v>
      </c>
      <c r="AC42" s="51">
        <v>5735.67</v>
      </c>
      <c r="AD42" s="51">
        <v>257.40100000000001</v>
      </c>
      <c r="AE42" s="51">
        <v>42.1</v>
      </c>
      <c r="AF42" s="51">
        <v>0</v>
      </c>
      <c r="AG42" s="51">
        <v>3.44531E-2</v>
      </c>
      <c r="AH42" s="51">
        <v>10.008800000000001</v>
      </c>
      <c r="AI42" s="51">
        <v>-7.3332499999999995E-2</v>
      </c>
      <c r="AJ42" s="2">
        <v>7.6315200000000004E-5</v>
      </c>
      <c r="AK42" s="51">
        <v>4339.3500000000004</v>
      </c>
      <c r="AL42" s="51">
        <v>264.995</v>
      </c>
      <c r="AM42" s="51">
        <v>77.5</v>
      </c>
      <c r="AN42" s="51">
        <v>3.6</v>
      </c>
      <c r="AO42" s="51">
        <v>4.5880900000000002E-2</v>
      </c>
      <c r="AP42" s="51">
        <v>9.3383400000000005</v>
      </c>
      <c r="AQ42" s="51">
        <v>-1.25414</v>
      </c>
      <c r="AR42" s="2">
        <v>8.9330699999999995E-5</v>
      </c>
      <c r="AS42" s="51">
        <v>3126.96</v>
      </c>
      <c r="AT42" s="51">
        <v>271.541</v>
      </c>
      <c r="AU42" s="51">
        <v>81.099999999999994</v>
      </c>
      <c r="AV42" s="51">
        <v>5</v>
      </c>
      <c r="AW42" s="51">
        <v>-5.9378899999999998E-2</v>
      </c>
      <c r="AX42" s="51">
        <v>7.7379800000000003</v>
      </c>
      <c r="AY42" s="51">
        <v>-1.8231900000000001</v>
      </c>
      <c r="AZ42" s="2">
        <v>8.0928599999999996E-5</v>
      </c>
      <c r="BA42" s="51">
        <v>1551.64</v>
      </c>
      <c r="BB42" s="51">
        <v>280.988</v>
      </c>
      <c r="BC42" s="51">
        <v>69.8</v>
      </c>
      <c r="BD42" s="51">
        <v>0</v>
      </c>
      <c r="BE42" s="51">
        <v>0.20530399999999999</v>
      </c>
      <c r="BF42" s="51">
        <v>3.2213500000000002</v>
      </c>
      <c r="BG42" s="51">
        <v>-5.2148400000000001E-3</v>
      </c>
      <c r="BH42" s="2">
        <v>9.3882599999999995E-5</v>
      </c>
      <c r="BI42" s="51">
        <v>850.31399999999996</v>
      </c>
      <c r="BJ42" s="51">
        <v>283.71300000000002</v>
      </c>
      <c r="BK42" s="51">
        <v>85.3</v>
      </c>
      <c r="BL42" s="51">
        <v>0</v>
      </c>
      <c r="BM42" s="51">
        <v>-0.183005</v>
      </c>
      <c r="BN42" s="51">
        <v>1.13802</v>
      </c>
      <c r="BO42" s="51">
        <v>2.1330800000000001</v>
      </c>
      <c r="BP42" s="2">
        <v>4.8244400000000002E-5</v>
      </c>
      <c r="BQ42" s="51">
        <v>627.10199999999998</v>
      </c>
      <c r="BR42" s="51">
        <v>285.65499999999997</v>
      </c>
      <c r="BS42" s="51">
        <v>78.099999999999994</v>
      </c>
      <c r="BT42" s="51">
        <v>0</v>
      </c>
      <c r="BU42" s="51">
        <v>-0.57800099999999999</v>
      </c>
      <c r="BV42" s="51">
        <v>0.89280999999999999</v>
      </c>
      <c r="BW42" s="51">
        <v>2.2806600000000001</v>
      </c>
      <c r="BX42" s="2">
        <v>5.8933700000000001E-5</v>
      </c>
      <c r="BY42" s="51">
        <v>3</v>
      </c>
      <c r="BZ42" s="51">
        <v>408.221</v>
      </c>
      <c r="CA42" s="51">
        <v>287.47800000000001</v>
      </c>
      <c r="CB42" s="51">
        <v>71.400000000000006</v>
      </c>
      <c r="CC42" s="51">
        <v>0</v>
      </c>
      <c r="CD42" s="51">
        <v>-0.70383899999999999</v>
      </c>
      <c r="CE42" s="51">
        <v>0.25917200000000001</v>
      </c>
      <c r="CF42" s="51">
        <v>2.4528799999999999</v>
      </c>
      <c r="CG42" s="51">
        <v>1.39426E-4</v>
      </c>
      <c r="CH42" s="51">
        <v>289.19099999999997</v>
      </c>
      <c r="CI42" s="51">
        <v>66</v>
      </c>
      <c r="CJ42" s="51">
        <v>0</v>
      </c>
      <c r="CK42" s="51">
        <v>-0.35583900000000002</v>
      </c>
      <c r="CL42" s="51">
        <v>-0.68362999999999996</v>
      </c>
      <c r="CM42" s="51">
        <v>2.4162400000000002</v>
      </c>
      <c r="CN42" s="51">
        <v>2.3040300000000001E-4</v>
      </c>
      <c r="CO42" s="51">
        <v>193.56899999999999</v>
      </c>
      <c r="CP42" s="51">
        <v>55.5794</v>
      </c>
      <c r="CQ42" s="51">
        <v>287.99799999999999</v>
      </c>
      <c r="CR42" s="51">
        <v>0</v>
      </c>
      <c r="CS42" s="51">
        <v>19.7425</v>
      </c>
      <c r="CT42" s="51">
        <v>289.50700000000001</v>
      </c>
      <c r="CU42" s="51">
        <v>283.45999999999998</v>
      </c>
      <c r="CV42" s="51">
        <v>67.5</v>
      </c>
      <c r="CW42" s="51">
        <v>-0.89805400000000002</v>
      </c>
      <c r="CX42" s="51">
        <v>1.53152</v>
      </c>
      <c r="CY42" s="51">
        <v>-50</v>
      </c>
      <c r="CZ42" s="51">
        <v>0</v>
      </c>
      <c r="DA42" s="51">
        <v>0</v>
      </c>
      <c r="DB42" s="51">
        <v>0</v>
      </c>
      <c r="DC42" s="51">
        <v>0</v>
      </c>
      <c r="DD42" s="51">
        <v>0</v>
      </c>
      <c r="DE42" s="51">
        <v>1.875</v>
      </c>
      <c r="DF42" s="51">
        <v>0</v>
      </c>
      <c r="DG42" s="51">
        <v>0.5625</v>
      </c>
      <c r="DH42" s="51">
        <v>0</v>
      </c>
      <c r="DI42" s="51">
        <v>0</v>
      </c>
      <c r="DJ42" s="51">
        <v>0</v>
      </c>
      <c r="DK42" s="51">
        <v>0</v>
      </c>
      <c r="DL42" s="51">
        <v>0</v>
      </c>
      <c r="DM42" s="51">
        <v>0</v>
      </c>
      <c r="DN42" s="51">
        <v>0</v>
      </c>
      <c r="DO42" s="51">
        <v>0</v>
      </c>
      <c r="DP42" s="51">
        <v>10800</v>
      </c>
      <c r="DQ42" s="51">
        <v>5.9046900000000004</v>
      </c>
      <c r="DR42" s="51">
        <v>0</v>
      </c>
      <c r="DS42" s="51">
        <v>-0.47070299999999998</v>
      </c>
      <c r="DT42" s="51">
        <v>5</v>
      </c>
      <c r="DU42" s="51">
        <v>5</v>
      </c>
      <c r="DV42" s="51">
        <v>5</v>
      </c>
      <c r="DW42" s="51">
        <v>6.2</v>
      </c>
      <c r="DX42" s="51">
        <v>5</v>
      </c>
      <c r="DY42" s="51">
        <v>17.600000000000001</v>
      </c>
      <c r="DZ42" s="51">
        <v>67.639300000000006</v>
      </c>
      <c r="EA42" s="51">
        <v>12150</v>
      </c>
      <c r="EB42" s="51">
        <v>208.714</v>
      </c>
      <c r="EC42" s="51">
        <v>18.378499999999999</v>
      </c>
      <c r="ED42" s="51">
        <v>-0.51865799999999995</v>
      </c>
      <c r="EE42" s="51">
        <v>-2.4134199999999999E-3</v>
      </c>
      <c r="EF42" s="51">
        <v>2867.84</v>
      </c>
      <c r="EG42" s="51">
        <v>81.8</v>
      </c>
      <c r="EH42" s="51">
        <v>0</v>
      </c>
      <c r="EI42" s="51">
        <v>42</v>
      </c>
    </row>
    <row r="43" spans="1:139" x14ac:dyDescent="0.3">
      <c r="A43" s="10">
        <v>45623.75</v>
      </c>
      <c r="B43" s="51">
        <v>102387</v>
      </c>
      <c r="C43" s="51">
        <v>24134.9</v>
      </c>
      <c r="D43" s="51">
        <v>2.7067299999999999</v>
      </c>
      <c r="E43" s="51">
        <v>11953</v>
      </c>
      <c r="F43" s="51">
        <v>209.733</v>
      </c>
      <c r="G43" s="51">
        <v>79.3</v>
      </c>
      <c r="H43" s="51">
        <v>5</v>
      </c>
      <c r="I43" s="51">
        <v>-2.1156299999999999E-2</v>
      </c>
      <c r="J43" s="51">
        <v>17.7515</v>
      </c>
      <c r="K43" s="51">
        <v>-0.94376800000000005</v>
      </c>
      <c r="L43" s="51">
        <v>1.01469E-4</v>
      </c>
      <c r="M43" s="51">
        <v>9369.33</v>
      </c>
      <c r="N43" s="51">
        <v>228.197</v>
      </c>
      <c r="O43" s="51">
        <v>61.5</v>
      </c>
      <c r="P43" s="51">
        <v>0</v>
      </c>
      <c r="Q43" s="51">
        <v>1.09102E-2</v>
      </c>
      <c r="R43" s="51">
        <v>18.3416</v>
      </c>
      <c r="S43" s="51">
        <v>-2.2993399999999999</v>
      </c>
      <c r="T43" s="2">
        <v>1.79486E-5</v>
      </c>
      <c r="U43" s="51">
        <v>7377.22</v>
      </c>
      <c r="V43" s="51">
        <v>244.501</v>
      </c>
      <c r="W43" s="51">
        <v>53.1</v>
      </c>
      <c r="X43" s="51">
        <v>0</v>
      </c>
      <c r="Y43" s="51">
        <v>-8.2156300000000002E-2</v>
      </c>
      <c r="Z43" s="51">
        <v>14.8893</v>
      </c>
      <c r="AA43" s="51">
        <v>0.841113</v>
      </c>
      <c r="AB43" s="51">
        <v>1.1372899999999999E-4</v>
      </c>
      <c r="AC43" s="51">
        <v>5737.41</v>
      </c>
      <c r="AD43" s="51">
        <v>256.87900000000002</v>
      </c>
      <c r="AE43" s="51">
        <v>62.3</v>
      </c>
      <c r="AF43" s="51">
        <v>0</v>
      </c>
      <c r="AG43" s="51">
        <v>4.71016E-2</v>
      </c>
      <c r="AH43" s="51">
        <v>11.554600000000001</v>
      </c>
      <c r="AI43" s="51">
        <v>1.58683</v>
      </c>
      <c r="AJ43" s="2">
        <v>9.1197499999999995E-5</v>
      </c>
      <c r="AK43" s="51">
        <v>4342.8999999999996</v>
      </c>
      <c r="AL43" s="51">
        <v>264.90300000000002</v>
      </c>
      <c r="AM43" s="51">
        <v>68.5</v>
      </c>
      <c r="AN43" s="51">
        <v>0.1</v>
      </c>
      <c r="AO43" s="51">
        <v>8.8705099999999995E-2</v>
      </c>
      <c r="AP43" s="51">
        <v>10.137</v>
      </c>
      <c r="AQ43" s="51">
        <v>-0.61263199999999995</v>
      </c>
      <c r="AR43" s="2">
        <v>7.9266100000000003E-5</v>
      </c>
      <c r="AS43" s="51">
        <v>3131.73</v>
      </c>
      <c r="AT43" s="51">
        <v>271.18599999999998</v>
      </c>
      <c r="AU43" s="51">
        <v>88.9</v>
      </c>
      <c r="AV43" s="51">
        <v>4.9000000000000004</v>
      </c>
      <c r="AW43" s="51">
        <v>-5.71289E-3</v>
      </c>
      <c r="AX43" s="51">
        <v>8.2228899999999996</v>
      </c>
      <c r="AY43" s="51">
        <v>-1.9992300000000001</v>
      </c>
      <c r="AZ43" s="2">
        <v>7.1036299999999996E-5</v>
      </c>
      <c r="BA43" s="51">
        <v>1557.74</v>
      </c>
      <c r="BB43" s="51">
        <v>281.11599999999999</v>
      </c>
      <c r="BC43" s="51">
        <v>71.900000000000006</v>
      </c>
      <c r="BD43" s="51">
        <v>0</v>
      </c>
      <c r="BE43" s="51">
        <v>-0.14052300000000001</v>
      </c>
      <c r="BF43" s="51">
        <v>3.03756</v>
      </c>
      <c r="BG43" s="51">
        <v>-0.59943400000000002</v>
      </c>
      <c r="BH43" s="51">
        <v>1.25888E-4</v>
      </c>
      <c r="BI43" s="51">
        <v>855.21699999999998</v>
      </c>
      <c r="BJ43" s="51">
        <v>284.46600000000001</v>
      </c>
      <c r="BK43" s="51">
        <v>72.7</v>
      </c>
      <c r="BL43" s="51">
        <v>0</v>
      </c>
      <c r="BM43" s="51">
        <v>1.0690399999999999E-2</v>
      </c>
      <c r="BN43" s="51">
        <v>2.1230500000000001</v>
      </c>
      <c r="BO43" s="51">
        <v>2.45587</v>
      </c>
      <c r="BP43" s="2">
        <v>3.3173000000000002E-5</v>
      </c>
      <c r="BQ43" s="51">
        <v>631.83000000000004</v>
      </c>
      <c r="BR43" s="51">
        <v>285.49599999999998</v>
      </c>
      <c r="BS43" s="51">
        <v>75.599999999999994</v>
      </c>
      <c r="BT43" s="51">
        <v>0</v>
      </c>
      <c r="BU43" s="51">
        <v>3.5956999999999999E-3</v>
      </c>
      <c r="BV43" s="51">
        <v>1.11612</v>
      </c>
      <c r="BW43" s="51">
        <v>3.0167999999999999</v>
      </c>
      <c r="BX43" s="2">
        <v>4.6517200000000002E-5</v>
      </c>
      <c r="BY43" s="51">
        <v>3</v>
      </c>
      <c r="BZ43" s="51">
        <v>413.36399999999998</v>
      </c>
      <c r="CA43" s="51">
        <v>286.64100000000002</v>
      </c>
      <c r="CB43" s="51">
        <v>75.400000000000006</v>
      </c>
      <c r="CC43" s="51">
        <v>0</v>
      </c>
      <c r="CD43" s="51">
        <v>1.15957E-2</v>
      </c>
      <c r="CE43" s="51">
        <v>0.39347199999999999</v>
      </c>
      <c r="CF43" s="51">
        <v>3.5103399999999998</v>
      </c>
      <c r="CG43" s="2">
        <v>4.7712900000000002E-5</v>
      </c>
      <c r="CH43" s="51">
        <v>287.66199999999998</v>
      </c>
      <c r="CI43" s="51">
        <v>74.099999999999994</v>
      </c>
      <c r="CJ43" s="51">
        <v>0</v>
      </c>
      <c r="CK43" s="51">
        <v>8.2595699999999994E-2</v>
      </c>
      <c r="CL43" s="51">
        <v>1.01587E-2</v>
      </c>
      <c r="CM43" s="51">
        <v>3.70383</v>
      </c>
      <c r="CN43" s="2">
        <v>4.6431299999999997E-5</v>
      </c>
      <c r="CO43" s="51">
        <v>199.53399999999999</v>
      </c>
      <c r="CP43" s="51">
        <v>55.5794</v>
      </c>
      <c r="CQ43" s="51">
        <v>285.20999999999998</v>
      </c>
      <c r="CR43" s="51">
        <v>0</v>
      </c>
      <c r="CS43" s="51">
        <v>9.2957999999999998</v>
      </c>
      <c r="CT43" s="51">
        <v>286.82299999999998</v>
      </c>
      <c r="CU43" s="51">
        <v>283.52300000000002</v>
      </c>
      <c r="CV43" s="51">
        <v>80.5</v>
      </c>
      <c r="CW43" s="51">
        <v>-0.10032199999999999</v>
      </c>
      <c r="CX43" s="51">
        <v>2.6719200000000001</v>
      </c>
      <c r="CY43" s="51">
        <v>-50</v>
      </c>
      <c r="CZ43" s="51">
        <v>0</v>
      </c>
      <c r="DA43" s="51">
        <v>0</v>
      </c>
      <c r="DB43" s="51">
        <v>0</v>
      </c>
      <c r="DC43" s="51">
        <v>0</v>
      </c>
      <c r="DD43" s="51">
        <v>0</v>
      </c>
      <c r="DE43" s="51">
        <v>1.875</v>
      </c>
      <c r="DF43" s="51">
        <v>0</v>
      </c>
      <c r="DG43" s="51">
        <v>0.5625</v>
      </c>
      <c r="DH43" s="51">
        <v>0</v>
      </c>
      <c r="DI43" s="51">
        <v>0</v>
      </c>
      <c r="DJ43" s="51">
        <v>0</v>
      </c>
      <c r="DK43" s="51">
        <v>0</v>
      </c>
      <c r="DL43" s="51">
        <v>0</v>
      </c>
      <c r="DM43" s="51">
        <v>0</v>
      </c>
      <c r="DN43" s="51">
        <v>0</v>
      </c>
      <c r="DO43" s="51">
        <v>0</v>
      </c>
      <c r="DP43" s="51">
        <v>11850</v>
      </c>
      <c r="DQ43" s="51">
        <v>7.16486</v>
      </c>
      <c r="DR43" s="51">
        <v>0</v>
      </c>
      <c r="DS43" s="51">
        <v>-0.43237300000000001</v>
      </c>
      <c r="DT43" s="51">
        <v>5</v>
      </c>
      <c r="DU43" s="51">
        <v>5</v>
      </c>
      <c r="DV43" s="51">
        <v>4.9000000000000004</v>
      </c>
      <c r="DW43" s="51">
        <v>5.6</v>
      </c>
      <c r="DX43" s="51">
        <v>5</v>
      </c>
      <c r="DY43" s="51">
        <v>13.6</v>
      </c>
      <c r="DZ43" s="51">
        <v>48.890900000000002</v>
      </c>
      <c r="EA43" s="51">
        <v>12200</v>
      </c>
      <c r="EB43" s="51">
        <v>209.072</v>
      </c>
      <c r="EC43" s="51">
        <v>16.774000000000001</v>
      </c>
      <c r="ED43" s="51">
        <v>-1.61273</v>
      </c>
      <c r="EE43" s="51">
        <v>-5.0325400000000003E-3</v>
      </c>
      <c r="EF43" s="51">
        <v>2809.6</v>
      </c>
      <c r="EG43" s="51">
        <v>88.7</v>
      </c>
      <c r="EH43" s="51">
        <v>0</v>
      </c>
      <c r="EI43" s="51">
        <v>43</v>
      </c>
    </row>
    <row r="44" spans="1:139" x14ac:dyDescent="0.3">
      <c r="A44" s="10">
        <v>45623.875</v>
      </c>
      <c r="B44" s="51">
        <v>102419</v>
      </c>
      <c r="C44" s="51">
        <v>24135.1</v>
      </c>
      <c r="D44" s="51">
        <v>3.8192699999999999</v>
      </c>
      <c r="E44" s="51">
        <v>11946</v>
      </c>
      <c r="F44" s="51">
        <v>209.43600000000001</v>
      </c>
      <c r="G44" s="51">
        <v>84.8</v>
      </c>
      <c r="H44" s="51">
        <v>5</v>
      </c>
      <c r="I44" s="51">
        <v>-7.2929700000000002E-3</v>
      </c>
      <c r="J44" s="51">
        <v>17.5321</v>
      </c>
      <c r="K44" s="51">
        <v>0.418958</v>
      </c>
      <c r="L44" s="2">
        <v>6.7353400000000005E-5</v>
      </c>
      <c r="M44" s="51">
        <v>9364.74</v>
      </c>
      <c r="N44" s="51">
        <v>228.245</v>
      </c>
      <c r="O44" s="51">
        <v>61.7</v>
      </c>
      <c r="P44" s="51">
        <v>0</v>
      </c>
      <c r="Q44" s="51">
        <v>-7.2248000000000007E-2</v>
      </c>
      <c r="R44" s="51">
        <v>17.863299999999999</v>
      </c>
      <c r="S44" s="51">
        <v>-0.49562400000000001</v>
      </c>
      <c r="T44" s="2">
        <v>1.9427199999999999E-5</v>
      </c>
      <c r="U44" s="51">
        <v>7372.78</v>
      </c>
      <c r="V44" s="51">
        <v>245.19499999999999</v>
      </c>
      <c r="W44" s="51">
        <v>25.1</v>
      </c>
      <c r="X44" s="51">
        <v>0</v>
      </c>
      <c r="Y44" s="51">
        <v>-3.55508E-2</v>
      </c>
      <c r="Z44" s="51">
        <v>14.843500000000001</v>
      </c>
      <c r="AA44" s="51">
        <v>-0.128998</v>
      </c>
      <c r="AB44" s="2">
        <v>5.76968E-5</v>
      </c>
      <c r="AC44" s="51">
        <v>5732.78</v>
      </c>
      <c r="AD44" s="51">
        <v>256.51900000000001</v>
      </c>
      <c r="AE44" s="51">
        <v>59.1</v>
      </c>
      <c r="AF44" s="51">
        <v>0</v>
      </c>
      <c r="AG44" s="51">
        <v>-1.04805E-2</v>
      </c>
      <c r="AH44" s="51">
        <v>14.0075</v>
      </c>
      <c r="AI44" s="51">
        <v>2.3082400000000001</v>
      </c>
      <c r="AJ44" s="51">
        <v>1.23008E-4</v>
      </c>
      <c r="AK44" s="51">
        <v>4341.07</v>
      </c>
      <c r="AL44" s="51">
        <v>264.23700000000002</v>
      </c>
      <c r="AM44" s="51">
        <v>85.3</v>
      </c>
      <c r="AN44" s="51">
        <v>5</v>
      </c>
      <c r="AO44" s="51">
        <v>-4.4410199999999997E-2</v>
      </c>
      <c r="AP44" s="51">
        <v>10.026</v>
      </c>
      <c r="AQ44" s="51">
        <v>-0.31995099999999999</v>
      </c>
      <c r="AR44" s="51">
        <v>1.2319300000000001E-4</v>
      </c>
      <c r="AS44" s="51">
        <v>3132.65</v>
      </c>
      <c r="AT44" s="51">
        <v>270.57400000000001</v>
      </c>
      <c r="AU44" s="51">
        <v>99.1</v>
      </c>
      <c r="AV44" s="51">
        <v>40</v>
      </c>
      <c r="AW44" s="51">
        <v>8.1074200000000006E-3</v>
      </c>
      <c r="AX44" s="51">
        <v>8.7081599999999995</v>
      </c>
      <c r="AY44" s="51">
        <v>-1.73105</v>
      </c>
      <c r="AZ44" s="2">
        <v>7.9702099999999997E-5</v>
      </c>
      <c r="BA44" s="51">
        <v>1560.06</v>
      </c>
      <c r="BB44" s="51">
        <v>281.005</v>
      </c>
      <c r="BC44" s="51">
        <v>71.900000000000006</v>
      </c>
      <c r="BD44" s="51">
        <v>0</v>
      </c>
      <c r="BE44" s="51">
        <v>-1.4451200000000001E-2</v>
      </c>
      <c r="BF44" s="51">
        <v>2.0964800000000001</v>
      </c>
      <c r="BG44" s="51">
        <v>-0.41198200000000001</v>
      </c>
      <c r="BH44" s="51">
        <v>1.01755E-4</v>
      </c>
      <c r="BI44" s="51">
        <v>857.80499999999995</v>
      </c>
      <c r="BJ44" s="51">
        <v>284.38499999999999</v>
      </c>
      <c r="BK44" s="51">
        <v>72.3</v>
      </c>
      <c r="BL44" s="51">
        <v>0</v>
      </c>
      <c r="BM44" s="51">
        <v>-5.4548800000000001E-2</v>
      </c>
      <c r="BN44" s="51">
        <v>1.00362</v>
      </c>
      <c r="BO44" s="51">
        <v>3.9162699999999999</v>
      </c>
      <c r="BP44" s="2">
        <v>9.5764400000000001E-5</v>
      </c>
      <c r="BQ44" s="51">
        <v>634.46699999999998</v>
      </c>
      <c r="BR44" s="51">
        <v>285.48500000000001</v>
      </c>
      <c r="BS44" s="51">
        <v>77.900000000000006</v>
      </c>
      <c r="BT44" s="51">
        <v>0</v>
      </c>
      <c r="BU44" s="51">
        <v>-1.7154300000000001E-2</v>
      </c>
      <c r="BV44" s="51">
        <v>0.94524699999999995</v>
      </c>
      <c r="BW44" s="51">
        <v>4.9414499999999997</v>
      </c>
      <c r="BX44" s="2">
        <v>7.8778300000000004E-5</v>
      </c>
      <c r="BY44" s="51">
        <v>3</v>
      </c>
      <c r="BZ44" s="51">
        <v>415.94799999999998</v>
      </c>
      <c r="CA44" s="51">
        <v>286.62299999999999</v>
      </c>
      <c r="CB44" s="51">
        <v>81.900000000000006</v>
      </c>
      <c r="CC44" s="51">
        <v>0</v>
      </c>
      <c r="CD44" s="51">
        <v>9.9845699999999996E-2</v>
      </c>
      <c r="CE44" s="51">
        <v>0.46150600000000003</v>
      </c>
      <c r="CF44" s="51">
        <v>5.6475900000000001</v>
      </c>
      <c r="CG44" s="2">
        <v>5.2485799999999998E-5</v>
      </c>
      <c r="CH44" s="51">
        <v>287.64100000000002</v>
      </c>
      <c r="CI44" s="51">
        <v>78.5</v>
      </c>
      <c r="CJ44" s="51">
        <v>0</v>
      </c>
      <c r="CK44" s="51">
        <v>0.17984600000000001</v>
      </c>
      <c r="CL44" s="51">
        <v>-0.27046599999999998</v>
      </c>
      <c r="CM44" s="51">
        <v>5.3811</v>
      </c>
      <c r="CN44" s="2">
        <v>3.9583299999999998E-5</v>
      </c>
      <c r="CO44" s="51">
        <v>202.01599999999999</v>
      </c>
      <c r="CP44" s="51">
        <v>55.5794</v>
      </c>
      <c r="CQ44" s="51">
        <v>284.72699999999998</v>
      </c>
      <c r="CR44" s="51">
        <v>0</v>
      </c>
      <c r="CS44" s="51">
        <v>5.3043399999999998</v>
      </c>
      <c r="CT44" s="51">
        <v>286.33</v>
      </c>
      <c r="CU44" s="51">
        <v>283.83</v>
      </c>
      <c r="CV44" s="51">
        <v>84.3</v>
      </c>
      <c r="CW44" s="51">
        <v>-0.39207500000000001</v>
      </c>
      <c r="CX44" s="51">
        <v>3.0699700000000001</v>
      </c>
      <c r="CY44" s="51">
        <v>-50</v>
      </c>
      <c r="CZ44" s="51">
        <v>0</v>
      </c>
      <c r="DA44" s="51">
        <v>0</v>
      </c>
      <c r="DB44" s="51">
        <v>0</v>
      </c>
      <c r="DC44" s="51">
        <v>0</v>
      </c>
      <c r="DD44" s="51">
        <v>0</v>
      </c>
      <c r="DE44" s="51">
        <v>1.875</v>
      </c>
      <c r="DF44" s="51">
        <v>0</v>
      </c>
      <c r="DG44" s="51">
        <v>0.5625</v>
      </c>
      <c r="DH44" s="51">
        <v>0</v>
      </c>
      <c r="DI44" s="51">
        <v>0</v>
      </c>
      <c r="DJ44" s="51">
        <v>0</v>
      </c>
      <c r="DK44" s="51">
        <v>0</v>
      </c>
      <c r="DL44" s="51">
        <v>0</v>
      </c>
      <c r="DM44" s="51">
        <v>0</v>
      </c>
      <c r="DN44" s="51">
        <v>0</v>
      </c>
      <c r="DO44" s="51">
        <v>0</v>
      </c>
      <c r="DP44" s="51">
        <v>0</v>
      </c>
      <c r="DQ44" s="51">
        <v>6.8167600000000004</v>
      </c>
      <c r="DR44" s="51">
        <v>0</v>
      </c>
      <c r="DS44" s="51">
        <v>-0.25073200000000001</v>
      </c>
      <c r="DT44" s="51">
        <v>41.5</v>
      </c>
      <c r="DU44" s="51">
        <v>7.4</v>
      </c>
      <c r="DV44" s="51">
        <v>5</v>
      </c>
      <c r="DW44" s="51">
        <v>5</v>
      </c>
      <c r="DX44" s="51">
        <v>5</v>
      </c>
      <c r="DY44" s="51">
        <v>5</v>
      </c>
      <c r="DZ44" s="51">
        <v>43.1051</v>
      </c>
      <c r="EA44" s="51">
        <v>11980</v>
      </c>
      <c r="EB44" s="51">
        <v>209.33799999999999</v>
      </c>
      <c r="EC44" s="51">
        <v>17.6142</v>
      </c>
      <c r="ED44" s="51">
        <v>0.42727100000000001</v>
      </c>
      <c r="EE44" s="2">
        <v>5.7373000000000001E-6</v>
      </c>
      <c r="EF44" s="51">
        <v>2747.68</v>
      </c>
      <c r="EG44" s="51">
        <v>92.3</v>
      </c>
      <c r="EH44" s="51">
        <v>0</v>
      </c>
      <c r="EI44" s="51">
        <v>44</v>
      </c>
    </row>
    <row r="45" spans="1:139" x14ac:dyDescent="0.3">
      <c r="A45" s="10">
        <v>45624</v>
      </c>
      <c r="B45" s="51">
        <v>102344</v>
      </c>
      <c r="C45" s="51">
        <v>24134.799999999999</v>
      </c>
      <c r="D45" s="51">
        <v>3.9361600000000001</v>
      </c>
      <c r="E45" s="51">
        <v>11930.6</v>
      </c>
      <c r="F45" s="51">
        <v>210.36</v>
      </c>
      <c r="G45" s="51">
        <v>69.8</v>
      </c>
      <c r="H45" s="51">
        <v>0</v>
      </c>
      <c r="I45" s="51">
        <v>1.1281299999999999E-2</v>
      </c>
      <c r="J45" s="51">
        <v>18.309200000000001</v>
      </c>
      <c r="K45" s="51">
        <v>0.17366899999999999</v>
      </c>
      <c r="L45" s="51">
        <v>1.1050800000000001E-4</v>
      </c>
      <c r="M45" s="51">
        <v>9347.99</v>
      </c>
      <c r="N45" s="51">
        <v>227.76900000000001</v>
      </c>
      <c r="O45" s="51">
        <v>82.4</v>
      </c>
      <c r="P45" s="51">
        <v>4.8</v>
      </c>
      <c r="Q45" s="51">
        <v>2.7125E-2</v>
      </c>
      <c r="R45" s="51">
        <v>16.793700000000001</v>
      </c>
      <c r="S45" s="51">
        <v>1.94065</v>
      </c>
      <c r="T45" s="2">
        <v>3.1180199999999997E-5</v>
      </c>
      <c r="U45" s="51">
        <v>7359.29</v>
      </c>
      <c r="V45" s="51">
        <v>244.65</v>
      </c>
      <c r="W45" s="51">
        <v>38.200000000000003</v>
      </c>
      <c r="X45" s="51">
        <v>0</v>
      </c>
      <c r="Y45" s="51">
        <v>9.5300800000000005E-2</v>
      </c>
      <c r="Z45" s="51">
        <v>15.714700000000001</v>
      </c>
      <c r="AA45" s="51">
        <v>1.1498699999999999</v>
      </c>
      <c r="AB45" s="2">
        <v>3.6601899999999999E-5</v>
      </c>
      <c r="AC45" s="51">
        <v>5721.53</v>
      </c>
      <c r="AD45" s="51">
        <v>255.905</v>
      </c>
      <c r="AE45" s="51">
        <v>66.5</v>
      </c>
      <c r="AF45" s="51">
        <v>0</v>
      </c>
      <c r="AG45" s="51">
        <v>9.0335899999999997E-2</v>
      </c>
      <c r="AH45" s="51">
        <v>13.779400000000001</v>
      </c>
      <c r="AI45" s="51">
        <v>-1.6651400000000001</v>
      </c>
      <c r="AJ45" s="51">
        <v>1.2876200000000001E-4</v>
      </c>
      <c r="AK45" s="51">
        <v>4333.68</v>
      </c>
      <c r="AL45" s="51">
        <v>263.73</v>
      </c>
      <c r="AM45" s="51">
        <v>91.7</v>
      </c>
      <c r="AN45" s="51">
        <v>5</v>
      </c>
      <c r="AO45" s="51">
        <v>6.09375E-4</v>
      </c>
      <c r="AP45" s="51">
        <v>9.7041699999999995</v>
      </c>
      <c r="AQ45" s="51">
        <v>-3.4446699999999999</v>
      </c>
      <c r="AR45" s="2">
        <v>7.9117300000000002E-5</v>
      </c>
      <c r="AS45" s="51">
        <v>3126.31</v>
      </c>
      <c r="AT45" s="51">
        <v>270.48599999999999</v>
      </c>
      <c r="AU45" s="51">
        <v>94.3</v>
      </c>
      <c r="AV45" s="51">
        <v>5.0999999999999996</v>
      </c>
      <c r="AW45" s="51">
        <v>3.3734399999999998E-2</v>
      </c>
      <c r="AX45" s="51">
        <v>7.7405900000000001</v>
      </c>
      <c r="AY45" s="51">
        <v>-2.8398300000000001</v>
      </c>
      <c r="AZ45" s="2">
        <v>9.59928E-5</v>
      </c>
      <c r="BA45" s="51">
        <v>1554.49</v>
      </c>
      <c r="BB45" s="51">
        <v>280.93400000000003</v>
      </c>
      <c r="BC45" s="51">
        <v>74.900000000000006</v>
      </c>
      <c r="BD45" s="51">
        <v>0</v>
      </c>
      <c r="BE45" s="51">
        <v>1.379E-2</v>
      </c>
      <c r="BF45" s="51">
        <v>1.4893000000000001</v>
      </c>
      <c r="BG45" s="51">
        <v>0.55899200000000004</v>
      </c>
      <c r="BH45" s="2">
        <v>8.2977099999999995E-5</v>
      </c>
      <c r="BI45" s="51">
        <v>852.03700000000003</v>
      </c>
      <c r="BJ45" s="51">
        <v>284.245</v>
      </c>
      <c r="BK45" s="51">
        <v>80.5</v>
      </c>
      <c r="BL45" s="51">
        <v>0</v>
      </c>
      <c r="BM45" s="51">
        <v>-2.0783200000000002E-2</v>
      </c>
      <c r="BN45" s="51">
        <v>1.2356</v>
      </c>
      <c r="BO45" s="51">
        <v>4.3634899999999996</v>
      </c>
      <c r="BP45" s="51">
        <v>1.31922E-4</v>
      </c>
      <c r="BQ45" s="51">
        <v>628.79300000000001</v>
      </c>
      <c r="BR45" s="51">
        <v>285.178</v>
      </c>
      <c r="BS45" s="51">
        <v>87</v>
      </c>
      <c r="BT45" s="51">
        <v>0</v>
      </c>
      <c r="BU45" s="51">
        <v>2.9203099999999999E-2</v>
      </c>
      <c r="BV45" s="51">
        <v>0.99814899999999995</v>
      </c>
      <c r="BW45" s="51">
        <v>5.4436799999999996</v>
      </c>
      <c r="BX45" s="51">
        <v>1.2359900000000001E-4</v>
      </c>
      <c r="BY45" s="51">
        <v>3</v>
      </c>
      <c r="BZ45" s="51">
        <v>410.29899999999998</v>
      </c>
      <c r="CA45" s="51">
        <v>286.72000000000003</v>
      </c>
      <c r="CB45" s="51">
        <v>86.4</v>
      </c>
      <c r="CC45" s="51">
        <v>0</v>
      </c>
      <c r="CD45" s="51">
        <v>8.8970199999999999E-2</v>
      </c>
      <c r="CE45" s="51">
        <v>0.49752400000000002</v>
      </c>
      <c r="CF45" s="51">
        <v>5.8510999999999997</v>
      </c>
      <c r="CG45" s="51">
        <v>1.19876E-4</v>
      </c>
      <c r="CH45" s="51">
        <v>287.98099999999999</v>
      </c>
      <c r="CI45" s="51">
        <v>83.8</v>
      </c>
      <c r="CJ45" s="51">
        <v>0</v>
      </c>
      <c r="CK45" s="51">
        <v>0.15196999999999999</v>
      </c>
      <c r="CL45" s="51">
        <v>-0.24710699999999999</v>
      </c>
      <c r="CM45" s="51">
        <v>5.4120400000000002</v>
      </c>
      <c r="CN45" s="51">
        <v>1.16147E-4</v>
      </c>
      <c r="CO45" s="51">
        <v>196.124</v>
      </c>
      <c r="CP45" s="51">
        <v>55.5794</v>
      </c>
      <c r="CQ45" s="51">
        <v>284.935</v>
      </c>
      <c r="CR45" s="51">
        <v>0</v>
      </c>
      <c r="CS45" s="51">
        <v>-6.2711899999999998</v>
      </c>
      <c r="CT45" s="51">
        <v>286.75400000000002</v>
      </c>
      <c r="CU45" s="51">
        <v>285.19</v>
      </c>
      <c r="CV45" s="51">
        <v>90.3</v>
      </c>
      <c r="CW45" s="51">
        <v>-0.54619399999999996</v>
      </c>
      <c r="CX45" s="51">
        <v>3.1214200000000001</v>
      </c>
      <c r="CY45" s="51">
        <v>-50</v>
      </c>
      <c r="CZ45" s="51">
        <v>0</v>
      </c>
      <c r="DA45" s="51">
        <v>0</v>
      </c>
      <c r="DB45" s="51">
        <v>0</v>
      </c>
      <c r="DC45" s="51">
        <v>0</v>
      </c>
      <c r="DD45" s="51">
        <v>0</v>
      </c>
      <c r="DE45" s="51">
        <v>1.875</v>
      </c>
      <c r="DF45" s="51">
        <v>0</v>
      </c>
      <c r="DG45" s="51">
        <v>0.5625</v>
      </c>
      <c r="DH45" s="51">
        <v>0</v>
      </c>
      <c r="DI45" s="51">
        <v>0</v>
      </c>
      <c r="DJ45" s="51">
        <v>0</v>
      </c>
      <c r="DK45" s="51">
        <v>0</v>
      </c>
      <c r="DL45" s="51">
        <v>0</v>
      </c>
      <c r="DM45" s="51">
        <v>0</v>
      </c>
      <c r="DN45" s="51">
        <v>0</v>
      </c>
      <c r="DO45" s="51">
        <v>0</v>
      </c>
      <c r="DP45" s="51">
        <v>0</v>
      </c>
      <c r="DQ45" s="51">
        <v>4.4309200000000004</v>
      </c>
      <c r="DR45" s="51">
        <v>0</v>
      </c>
      <c r="DS45" s="51">
        <v>-0.474609</v>
      </c>
      <c r="DT45" s="51">
        <v>6.4</v>
      </c>
      <c r="DU45" s="51">
        <v>26.7</v>
      </c>
      <c r="DV45" s="51">
        <v>5</v>
      </c>
      <c r="DW45" s="51">
        <v>5</v>
      </c>
      <c r="DX45" s="51">
        <v>5</v>
      </c>
      <c r="DY45" s="51">
        <v>13.6</v>
      </c>
      <c r="DZ45" s="51">
        <v>68.342699999999994</v>
      </c>
      <c r="EA45" s="51">
        <v>11892.5</v>
      </c>
      <c r="EB45" s="51">
        <v>210.44399999999999</v>
      </c>
      <c r="EC45" s="51">
        <v>18.427900000000001</v>
      </c>
      <c r="ED45" s="51">
        <v>0.26616200000000001</v>
      </c>
      <c r="EE45" s="51">
        <v>-3.9242599999999997E-3</v>
      </c>
      <c r="EF45" s="51">
        <v>2704.96</v>
      </c>
      <c r="EG45" s="51">
        <v>93.7</v>
      </c>
      <c r="EH45" s="51">
        <v>0</v>
      </c>
      <c r="EI45" s="51">
        <v>45</v>
      </c>
    </row>
    <row r="48" spans="1:139" x14ac:dyDescent="0.3"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  <c r="R48">
        <v>18</v>
      </c>
      <c r="S48">
        <v>19</v>
      </c>
      <c r="T48">
        <v>20</v>
      </c>
      <c r="U48">
        <v>21</v>
      </c>
      <c r="V48">
        <v>22</v>
      </c>
      <c r="W48">
        <v>23</v>
      </c>
      <c r="X48">
        <v>24</v>
      </c>
      <c r="Y48">
        <v>25</v>
      </c>
      <c r="Z48">
        <v>26</v>
      </c>
      <c r="AA48">
        <v>27</v>
      </c>
      <c r="AB48">
        <v>28</v>
      </c>
      <c r="AC48">
        <v>29</v>
      </c>
      <c r="AD48">
        <v>30</v>
      </c>
      <c r="AE48">
        <v>31</v>
      </c>
      <c r="AF48">
        <v>32</v>
      </c>
      <c r="AG48">
        <v>33</v>
      </c>
      <c r="AH48">
        <v>34</v>
      </c>
      <c r="AI48">
        <v>35</v>
      </c>
      <c r="AJ48">
        <v>36</v>
      </c>
      <c r="AK48">
        <v>37</v>
      </c>
      <c r="AL48">
        <v>38</v>
      </c>
      <c r="AM48">
        <v>39</v>
      </c>
      <c r="AN48">
        <v>40</v>
      </c>
      <c r="AO48">
        <v>41</v>
      </c>
      <c r="AP48">
        <v>42</v>
      </c>
      <c r="AQ48">
        <v>43</v>
      </c>
      <c r="AR48">
        <v>44</v>
      </c>
      <c r="AS48">
        <v>45</v>
      </c>
      <c r="AT48">
        <v>46</v>
      </c>
      <c r="AU48">
        <v>47</v>
      </c>
      <c r="AV48">
        <v>48</v>
      </c>
      <c r="AW48">
        <v>49</v>
      </c>
      <c r="AX48">
        <v>50</v>
      </c>
      <c r="AY48">
        <v>51</v>
      </c>
      <c r="AZ48">
        <v>52</v>
      </c>
      <c r="BA48">
        <v>53</v>
      </c>
      <c r="BB48">
        <v>54</v>
      </c>
      <c r="BC48">
        <v>55</v>
      </c>
      <c r="BD48">
        <v>56</v>
      </c>
      <c r="BE48">
        <v>57</v>
      </c>
      <c r="BF48">
        <v>58</v>
      </c>
      <c r="BG48">
        <v>59</v>
      </c>
      <c r="BH48">
        <v>60</v>
      </c>
      <c r="BI48">
        <v>61</v>
      </c>
      <c r="BJ48">
        <v>62</v>
      </c>
      <c r="BK48">
        <v>63</v>
      </c>
      <c r="BL48">
        <v>64</v>
      </c>
      <c r="BM48">
        <v>65</v>
      </c>
      <c r="BN48">
        <v>66</v>
      </c>
      <c r="BO48">
        <v>67</v>
      </c>
      <c r="BP48">
        <v>68</v>
      </c>
      <c r="BQ48">
        <v>69</v>
      </c>
      <c r="BR48">
        <v>70</v>
      </c>
      <c r="BS48">
        <v>71</v>
      </c>
      <c r="BT48">
        <v>72</v>
      </c>
      <c r="BU48">
        <v>73</v>
      </c>
      <c r="BV48">
        <v>74</v>
      </c>
      <c r="BW48">
        <v>75</v>
      </c>
      <c r="BX48">
        <v>76</v>
      </c>
      <c r="BY48">
        <v>77</v>
      </c>
      <c r="BZ48">
        <v>78</v>
      </c>
      <c r="CA48">
        <v>79</v>
      </c>
      <c r="CB48">
        <v>80</v>
      </c>
      <c r="CC48">
        <v>81</v>
      </c>
      <c r="CD48">
        <v>82</v>
      </c>
      <c r="CE48">
        <v>83</v>
      </c>
      <c r="CF48">
        <v>84</v>
      </c>
      <c r="CG48">
        <v>85</v>
      </c>
      <c r="CH48">
        <v>86</v>
      </c>
      <c r="CI48">
        <v>87</v>
      </c>
      <c r="CJ48">
        <v>88</v>
      </c>
      <c r="CK48">
        <v>89</v>
      </c>
      <c r="CL48">
        <v>90</v>
      </c>
      <c r="CM48">
        <v>91</v>
      </c>
      <c r="CN48">
        <v>92</v>
      </c>
      <c r="CO48">
        <v>93</v>
      </c>
      <c r="CP48">
        <v>94</v>
      </c>
      <c r="CQ48">
        <v>95</v>
      </c>
      <c r="CR48">
        <v>96</v>
      </c>
      <c r="CS48">
        <v>97</v>
      </c>
      <c r="CT48">
        <v>98</v>
      </c>
      <c r="CU48">
        <v>99</v>
      </c>
      <c r="CV48">
        <v>100</v>
      </c>
      <c r="CW48">
        <v>101</v>
      </c>
      <c r="CX48">
        <v>102</v>
      </c>
      <c r="CY48">
        <v>103</v>
      </c>
      <c r="CZ48">
        <v>104</v>
      </c>
      <c r="DA48">
        <v>105</v>
      </c>
      <c r="DB48">
        <v>106</v>
      </c>
      <c r="DC48">
        <v>107</v>
      </c>
      <c r="DD48">
        <v>108</v>
      </c>
      <c r="DE48">
        <v>109</v>
      </c>
      <c r="DF48">
        <v>110</v>
      </c>
      <c r="DG48">
        <v>111</v>
      </c>
      <c r="DH48">
        <v>112</v>
      </c>
      <c r="DI48">
        <v>113</v>
      </c>
      <c r="DJ48">
        <v>114</v>
      </c>
      <c r="DK48">
        <v>115</v>
      </c>
      <c r="DL48">
        <v>116</v>
      </c>
      <c r="DM48">
        <v>117</v>
      </c>
      <c r="DN48">
        <v>118</v>
      </c>
      <c r="DO48">
        <v>119</v>
      </c>
      <c r="DP48">
        <v>120</v>
      </c>
      <c r="DQ48">
        <v>121</v>
      </c>
      <c r="DR48">
        <v>122</v>
      </c>
      <c r="DS48">
        <v>123</v>
      </c>
      <c r="DT48">
        <v>124</v>
      </c>
      <c r="DU48">
        <v>125</v>
      </c>
      <c r="DV48">
        <v>126</v>
      </c>
      <c r="DW48">
        <v>127</v>
      </c>
      <c r="DX48">
        <v>128</v>
      </c>
      <c r="DY48">
        <v>129</v>
      </c>
      <c r="DZ48">
        <v>130</v>
      </c>
      <c r="EA48">
        <v>131</v>
      </c>
      <c r="EB48">
        <v>132</v>
      </c>
      <c r="EC48">
        <v>133</v>
      </c>
      <c r="ED48">
        <v>134</v>
      </c>
      <c r="EE48">
        <v>135</v>
      </c>
      <c r="EF48">
        <v>136</v>
      </c>
      <c r="EG48">
        <v>137</v>
      </c>
      <c r="EH48">
        <v>138</v>
      </c>
      <c r="EI48">
        <v>139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"/>
  <sheetViews>
    <sheetView zoomScaleNormal="100" workbookViewId="0">
      <selection activeCell="B5" sqref="B5"/>
    </sheetView>
  </sheetViews>
  <sheetFormatPr defaultColWidth="8.6640625" defaultRowHeight="14.4" x14ac:dyDescent="0.3"/>
  <cols>
    <col min="1" max="1" width="17.21875" bestFit="1" customWidth="1"/>
    <col min="2" max="2" width="30.109375" bestFit="1" customWidth="1"/>
    <col min="3" max="3" width="29.77734375" bestFit="1" customWidth="1"/>
    <col min="4" max="4" width="31.77734375" bestFit="1" customWidth="1"/>
    <col min="5" max="5" width="30.21875" bestFit="1" customWidth="1"/>
    <col min="6" max="6" width="31.21875" bestFit="1" customWidth="1"/>
    <col min="7" max="7" width="33.88671875" bestFit="1" customWidth="1"/>
    <col min="8" max="8" width="33.77734375" bestFit="1" customWidth="1"/>
    <col min="9" max="9" width="30" bestFit="1" customWidth="1"/>
    <col min="10" max="10" width="33.77734375" bestFit="1" customWidth="1"/>
    <col min="11" max="11" width="20.44140625" bestFit="1" customWidth="1"/>
    <col min="12" max="12" width="21.44140625" bestFit="1" customWidth="1"/>
    <col min="13" max="13" width="21.6640625" bestFit="1" customWidth="1"/>
    <col min="14" max="14" width="20.33203125" bestFit="1" customWidth="1"/>
    <col min="15" max="15" width="31" bestFit="1" customWidth="1"/>
    <col min="16" max="16" width="21.5546875" bestFit="1" customWidth="1"/>
    <col min="17" max="17" width="28.109375" bestFit="1" customWidth="1"/>
    <col min="18" max="18" width="28.44140625" bestFit="1" customWidth="1"/>
    <col min="19" max="19" width="28.21875" bestFit="1" customWidth="1"/>
    <col min="20" max="20" width="32" bestFit="1" customWidth="1"/>
    <col min="21" max="21" width="29.21875" bestFit="1" customWidth="1"/>
    <col min="22" max="22" width="32.109375" bestFit="1" customWidth="1"/>
    <col min="23" max="23" width="32" bestFit="1" customWidth="1"/>
    <col min="1024" max="1024" width="11.5546875" customWidth="1"/>
  </cols>
  <sheetData>
    <row r="1" spans="1:23" x14ac:dyDescent="0.3">
      <c r="B1" s="11" t="s">
        <v>203</v>
      </c>
    </row>
    <row r="2" spans="1:23" x14ac:dyDescent="0.3">
      <c r="A2" s="11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  <c r="V2" t="s">
        <v>149</v>
      </c>
      <c r="W2" t="s">
        <v>150</v>
      </c>
    </row>
    <row r="3" spans="1:23" x14ac:dyDescent="0.3">
      <c r="A3" s="39" t="s">
        <v>151</v>
      </c>
      <c r="B3" s="51">
        <v>293.20299999999997</v>
      </c>
      <c r="C3" s="51">
        <v>285.36599999999999</v>
      </c>
      <c r="D3" s="51">
        <v>290.12133333333333</v>
      </c>
      <c r="E3" s="51">
        <v>63.933333333333337</v>
      </c>
      <c r="F3" s="51">
        <v>283.19233333333335</v>
      </c>
      <c r="G3" s="51">
        <v>6.8103600000000002</v>
      </c>
      <c r="H3" s="51">
        <v>-0.1656226666666667</v>
      </c>
      <c r="I3" s="51">
        <v>46.733333333333327</v>
      </c>
      <c r="J3" s="51">
        <v>32.06666666666667</v>
      </c>
      <c r="K3" s="51">
        <v>5.0800000000000002E-5</v>
      </c>
      <c r="L3" s="51">
        <v>1</v>
      </c>
      <c r="M3" s="51">
        <v>0</v>
      </c>
      <c r="N3" s="51">
        <v>0</v>
      </c>
      <c r="O3" s="51">
        <v>66.466666666666669</v>
      </c>
      <c r="P3" s="51">
        <v>8.5799999999999998E-5</v>
      </c>
      <c r="Q3" s="51">
        <v>60.2</v>
      </c>
      <c r="R3" s="51">
        <v>71.099999999999994</v>
      </c>
      <c r="S3" s="51">
        <v>69.400000000000006</v>
      </c>
      <c r="T3" s="51">
        <v>65.400000000000006</v>
      </c>
      <c r="U3" s="51">
        <v>100</v>
      </c>
      <c r="V3" s="51">
        <v>8.4787400000000002</v>
      </c>
      <c r="W3" s="51">
        <v>7.4154999999999998</v>
      </c>
    </row>
    <row r="4" spans="1:23" x14ac:dyDescent="0.3">
      <c r="A4" s="39" t="s">
        <v>152</v>
      </c>
      <c r="B4" s="51">
        <v>285.85700000000003</v>
      </c>
      <c r="C4" s="51">
        <v>282.67500000000001</v>
      </c>
      <c r="D4" s="51">
        <v>284.40625</v>
      </c>
      <c r="E4" s="51">
        <v>37.100000000000009</v>
      </c>
      <c r="F4" s="51">
        <v>270.04012499999999</v>
      </c>
      <c r="G4" s="51">
        <v>2.0151863749999999</v>
      </c>
      <c r="H4" s="51">
        <v>-7.9378512500000005</v>
      </c>
      <c r="I4" s="51">
        <v>17.3125</v>
      </c>
      <c r="J4" s="51">
        <v>4.1624999999999996</v>
      </c>
      <c r="K4" s="51">
        <v>0</v>
      </c>
      <c r="L4" s="51">
        <v>0</v>
      </c>
      <c r="M4" s="51">
        <v>0</v>
      </c>
      <c r="N4" s="51">
        <v>0</v>
      </c>
      <c r="O4" s="51">
        <v>0.58750000000000002</v>
      </c>
      <c r="P4" s="51">
        <v>3.9999999999999998E-7</v>
      </c>
      <c r="Q4" s="51">
        <v>26.3</v>
      </c>
      <c r="R4" s="51">
        <v>51.5</v>
      </c>
      <c r="S4" s="51">
        <v>58.6</v>
      </c>
      <c r="T4" s="51">
        <v>33.299999999999997</v>
      </c>
      <c r="U4" s="51">
        <v>2.7</v>
      </c>
      <c r="V4" s="51">
        <v>3.8483200000000002</v>
      </c>
      <c r="W4" s="51">
        <v>-3.98794</v>
      </c>
    </row>
    <row r="5" spans="1:23" x14ac:dyDescent="0.3">
      <c r="A5" s="39" t="s">
        <v>153</v>
      </c>
      <c r="B5" s="51">
        <v>287.25099999999998</v>
      </c>
      <c r="C5" s="51">
        <v>281.61700000000002</v>
      </c>
      <c r="D5" s="51">
        <v>283.67175000000003</v>
      </c>
      <c r="E5" s="51">
        <v>41.15</v>
      </c>
      <c r="F5" s="51">
        <v>270.868875</v>
      </c>
      <c r="G5" s="51">
        <v>-0.15589587500000004</v>
      </c>
      <c r="H5" s="51">
        <v>-3.0214124999999994</v>
      </c>
      <c r="I5" s="51">
        <v>0.1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9.3625000000000007</v>
      </c>
      <c r="P5" s="51">
        <v>0</v>
      </c>
      <c r="Q5" s="51">
        <v>31.7</v>
      </c>
      <c r="R5" s="51">
        <v>51.1</v>
      </c>
      <c r="S5" s="51">
        <v>0.8</v>
      </c>
      <c r="T5" s="51">
        <v>0</v>
      </c>
      <c r="U5" s="51">
        <v>39.1</v>
      </c>
      <c r="V5" s="51">
        <v>1.2862800000000001</v>
      </c>
      <c r="W5" s="51">
        <v>-1.53382</v>
      </c>
    </row>
    <row r="6" spans="1:23" x14ac:dyDescent="0.3">
      <c r="A6" s="39" t="s">
        <v>154</v>
      </c>
      <c r="B6" s="51">
        <v>288.19799999999998</v>
      </c>
      <c r="C6" s="51">
        <v>280.58300000000003</v>
      </c>
      <c r="D6" s="51">
        <v>283.76324999999997</v>
      </c>
      <c r="E6" s="51">
        <v>54.225000000000001</v>
      </c>
      <c r="F6" s="51">
        <v>274.67637500000001</v>
      </c>
      <c r="G6" s="51">
        <v>0.90537681250000013</v>
      </c>
      <c r="H6" s="51">
        <v>-2.2931824999999999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15.075000000000001</v>
      </c>
      <c r="P6" s="51">
        <v>0</v>
      </c>
      <c r="Q6" s="51">
        <v>37.700000000000003</v>
      </c>
      <c r="R6" s="51">
        <v>69.8</v>
      </c>
      <c r="S6" s="51">
        <v>0</v>
      </c>
      <c r="T6" s="51">
        <v>0</v>
      </c>
      <c r="U6" s="51">
        <v>49.2</v>
      </c>
      <c r="V6" s="51">
        <v>1.5547200000000001</v>
      </c>
      <c r="W6" s="51">
        <v>-1.3507</v>
      </c>
    </row>
    <row r="7" spans="1:23" x14ac:dyDescent="0.3">
      <c r="A7" s="39" t="s">
        <v>155</v>
      </c>
      <c r="B7" s="51">
        <v>289.827</v>
      </c>
      <c r="C7" s="51">
        <v>281.66699999999997</v>
      </c>
      <c r="D7" s="51">
        <v>285.06099999999998</v>
      </c>
      <c r="E7" s="51">
        <v>63.275000000000006</v>
      </c>
      <c r="F7" s="51">
        <v>277.99012500000003</v>
      </c>
      <c r="G7" s="51">
        <v>0.9194827499999999</v>
      </c>
      <c r="H7" s="51">
        <v>0.51313070000000005</v>
      </c>
      <c r="I7" s="51">
        <v>0.83750000000000002</v>
      </c>
      <c r="J7" s="51">
        <v>3.7499999999999999E-2</v>
      </c>
      <c r="K7" s="51">
        <v>0</v>
      </c>
      <c r="L7" s="51">
        <v>0</v>
      </c>
      <c r="M7" s="51">
        <v>0</v>
      </c>
      <c r="N7" s="51">
        <v>0</v>
      </c>
      <c r="O7" s="51">
        <v>3.7374999999999998</v>
      </c>
      <c r="P7" s="51">
        <v>0</v>
      </c>
      <c r="Q7" s="51">
        <v>42</v>
      </c>
      <c r="R7" s="51">
        <v>75.400000000000006</v>
      </c>
      <c r="S7" s="51">
        <v>5</v>
      </c>
      <c r="T7" s="51">
        <v>0.3</v>
      </c>
      <c r="U7" s="51">
        <v>24.8</v>
      </c>
      <c r="V7" s="51">
        <v>1.4643200000000001</v>
      </c>
      <c r="W7" s="51">
        <v>1.20513</v>
      </c>
    </row>
    <row r="8" spans="1:23" x14ac:dyDescent="0.3">
      <c r="A8" s="39" t="s">
        <v>156</v>
      </c>
      <c r="B8" s="51">
        <v>291.5</v>
      </c>
      <c r="C8" s="51">
        <v>283.41899999999998</v>
      </c>
      <c r="D8" s="51">
        <v>286.76400000000001</v>
      </c>
      <c r="E8" s="51">
        <v>74.287499999999994</v>
      </c>
      <c r="F8" s="51">
        <v>282.09924999999998</v>
      </c>
      <c r="G8" s="51">
        <v>-6.0702375000000003E-2</v>
      </c>
      <c r="H8" s="51">
        <v>0.98366565000000006</v>
      </c>
      <c r="I8" s="51">
        <v>5.3</v>
      </c>
      <c r="J8" s="51">
        <v>5.625</v>
      </c>
      <c r="K8" s="51">
        <v>0</v>
      </c>
      <c r="L8" s="51">
        <v>0</v>
      </c>
      <c r="M8" s="51">
        <v>0</v>
      </c>
      <c r="N8" s="51">
        <v>0</v>
      </c>
      <c r="O8" s="51">
        <v>20.162500000000001</v>
      </c>
      <c r="P8" s="51">
        <v>0</v>
      </c>
      <c r="Q8" s="51">
        <v>54.4</v>
      </c>
      <c r="R8" s="51">
        <v>84.3</v>
      </c>
      <c r="S8" s="51">
        <v>7.4</v>
      </c>
      <c r="T8" s="51">
        <v>8.3000000000000007</v>
      </c>
      <c r="U8" s="51">
        <v>48.6</v>
      </c>
      <c r="V8" s="51">
        <v>0.76960899999999999</v>
      </c>
      <c r="W8" s="51">
        <v>3.0699700000000001</v>
      </c>
    </row>
    <row r="9" spans="1:23" x14ac:dyDescent="0.3">
      <c r="A9" s="39" t="s">
        <v>157</v>
      </c>
      <c r="B9" s="51">
        <v>286.75400000000002</v>
      </c>
      <c r="C9" s="51">
        <v>286.75400000000002</v>
      </c>
      <c r="D9" s="51">
        <v>286.75400000000002</v>
      </c>
      <c r="E9" s="51">
        <v>90.3</v>
      </c>
      <c r="F9" s="51">
        <v>285.19</v>
      </c>
      <c r="G9" s="51">
        <v>-0.54619399999999996</v>
      </c>
      <c r="H9" s="51">
        <v>3.1214200000000001</v>
      </c>
      <c r="I9" s="51">
        <v>26.7</v>
      </c>
      <c r="J9" s="51">
        <v>5</v>
      </c>
      <c r="K9" s="51">
        <v>0</v>
      </c>
      <c r="L9" s="51">
        <v>0</v>
      </c>
      <c r="M9" s="51">
        <v>0</v>
      </c>
      <c r="N9" s="51">
        <v>0</v>
      </c>
      <c r="O9" s="51">
        <v>13.6</v>
      </c>
      <c r="P9" s="51">
        <v>0</v>
      </c>
      <c r="Q9" s="51">
        <v>90.3</v>
      </c>
      <c r="R9" s="51">
        <v>90.3</v>
      </c>
      <c r="S9" s="51">
        <v>26.7</v>
      </c>
      <c r="T9" s="51">
        <v>5</v>
      </c>
      <c r="U9" s="51">
        <v>13.6</v>
      </c>
      <c r="V9" s="51">
        <v>-0.54619399999999996</v>
      </c>
      <c r="W9" s="51">
        <v>3.1214200000000001</v>
      </c>
    </row>
    <row r="10" spans="1:23" x14ac:dyDescent="0.3">
      <c r="A10" s="39" t="s">
        <v>158</v>
      </c>
      <c r="B10" s="51">
        <v>293.20299999999997</v>
      </c>
      <c r="C10" s="51">
        <v>280.58300000000003</v>
      </c>
      <c r="D10" s="51">
        <v>285.14654545454545</v>
      </c>
      <c r="E10" s="51">
        <v>55.509090909090922</v>
      </c>
      <c r="F10" s="51">
        <v>275.91284090909085</v>
      </c>
      <c r="G10" s="51">
        <v>1.110737897727273</v>
      </c>
      <c r="H10" s="51">
        <v>-2.0777419818181824</v>
      </c>
      <c r="I10" s="51">
        <v>8.0749999999999993</v>
      </c>
      <c r="J10" s="51">
        <v>4.0863636363636369</v>
      </c>
      <c r="K10" s="51">
        <v>5.0800000000000002E-5</v>
      </c>
      <c r="L10" s="51">
        <v>1</v>
      </c>
      <c r="M10" s="51">
        <v>0</v>
      </c>
      <c r="N10" s="51">
        <v>0</v>
      </c>
      <c r="O10" s="51">
        <v>13.736363636363636</v>
      </c>
      <c r="P10" s="51">
        <v>8.5799999999999998E-5</v>
      </c>
      <c r="Q10" s="51">
        <v>26.3</v>
      </c>
      <c r="R10" s="51">
        <v>90.3</v>
      </c>
      <c r="S10" s="51">
        <v>69.400000000000006</v>
      </c>
      <c r="T10" s="51">
        <v>65.400000000000006</v>
      </c>
      <c r="U10" s="51">
        <v>100</v>
      </c>
      <c r="V10" s="51">
        <v>8.4787400000000002</v>
      </c>
      <c r="W10" s="51">
        <v>7.4154999999999998</v>
      </c>
    </row>
    <row r="12" spans="1:23" hidden="1" x14ac:dyDescent="0.3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"/>
  <sheetViews>
    <sheetView topLeftCell="K1" zoomScaleNormal="100" workbookViewId="0">
      <selection activeCell="AG7" sqref="AG7"/>
    </sheetView>
  </sheetViews>
  <sheetFormatPr defaultColWidth="8.6640625" defaultRowHeight="14.4" x14ac:dyDescent="0.3"/>
  <cols>
    <col min="1" max="1" width="25.33203125" style="19" bestFit="1" customWidth="1"/>
    <col min="2" max="2" width="8.21875" bestFit="1" customWidth="1"/>
    <col min="3" max="3" width="7.88671875" bestFit="1" customWidth="1"/>
    <col min="4" max="6" width="9.44140625" hidden="1" customWidth="1"/>
    <col min="7" max="7" width="8.21875" bestFit="1" customWidth="1"/>
    <col min="8" max="8" width="5.21875" bestFit="1" customWidth="1"/>
    <col min="9" max="9" width="8.77734375" bestFit="1" customWidth="1"/>
    <col min="10" max="10" width="9.44140625" bestFit="1" customWidth="1"/>
    <col min="11" max="11" width="8.33203125" bestFit="1" customWidth="1"/>
    <col min="12" max="12" width="9.44140625" bestFit="1" customWidth="1"/>
    <col min="13" max="13" width="14.44140625" bestFit="1" customWidth="1"/>
    <col min="14" max="14" width="9.44140625" bestFit="1" customWidth="1"/>
    <col min="15" max="15" width="7" bestFit="1" customWidth="1"/>
    <col min="16" max="16" width="9.6640625" bestFit="1" customWidth="1"/>
    <col min="17" max="17" width="5.33203125" bestFit="1" customWidth="1"/>
    <col min="22" max="22" width="6.6640625" bestFit="1" customWidth="1"/>
    <col min="23" max="23" width="14.44140625" bestFit="1" customWidth="1"/>
    <col min="26" max="27" width="9" bestFit="1" customWidth="1"/>
    <col min="28" max="28" width="6" bestFit="1" customWidth="1"/>
    <col min="29" max="29" width="8.5546875" bestFit="1" customWidth="1"/>
  </cols>
  <sheetData>
    <row r="1" spans="1:33" s="12" customFormat="1" ht="28.8" customHeight="1" x14ac:dyDescent="0.3">
      <c r="A1" s="56" t="s">
        <v>159</v>
      </c>
      <c r="B1" s="41" t="s">
        <v>160</v>
      </c>
      <c r="C1" s="41" t="s">
        <v>161</v>
      </c>
      <c r="D1" s="41" t="s">
        <v>162</v>
      </c>
      <c r="E1" s="41"/>
      <c r="F1" s="41"/>
      <c r="G1" s="41" t="s">
        <v>163</v>
      </c>
      <c r="H1" s="41"/>
      <c r="I1" s="41" t="s">
        <v>164</v>
      </c>
      <c r="J1" s="41"/>
      <c r="K1" s="41" t="s">
        <v>165</v>
      </c>
      <c r="L1" s="41"/>
      <c r="M1" s="41" t="s">
        <v>166</v>
      </c>
      <c r="N1" s="41"/>
      <c r="O1" s="41" t="s">
        <v>167</v>
      </c>
      <c r="P1" s="41" t="s">
        <v>168</v>
      </c>
      <c r="Q1" s="41" t="s">
        <v>169</v>
      </c>
      <c r="R1" s="14"/>
      <c r="S1" s="38" t="s">
        <v>170</v>
      </c>
      <c r="T1" s="38" t="s">
        <v>171</v>
      </c>
      <c r="U1" s="38" t="s">
        <v>172</v>
      </c>
      <c r="V1" s="41" t="s">
        <v>173</v>
      </c>
      <c r="W1" s="41" t="s">
        <v>174</v>
      </c>
      <c r="X1" s="38" t="s">
        <v>175</v>
      </c>
      <c r="Y1" s="38" t="s">
        <v>176</v>
      </c>
      <c r="Z1" s="41" t="s">
        <v>177</v>
      </c>
      <c r="AA1" s="41" t="s">
        <v>178</v>
      </c>
    </row>
    <row r="2" spans="1:33" ht="15.6" customHeight="1" x14ac:dyDescent="0.3">
      <c r="A2" s="52">
        <f>DATEVALUE(final2!A3)</f>
        <v>45618</v>
      </c>
      <c r="B2" s="46">
        <f>final2!B3-273.15</f>
        <v>20.052999999999997</v>
      </c>
      <c r="C2" s="46">
        <f>final2!C3-273.15</f>
        <v>12.216000000000008</v>
      </c>
      <c r="D2" s="58">
        <f>final2!D3-273.15</f>
        <v>16.971333333333348</v>
      </c>
      <c r="E2" s="58">
        <f>final2!F3-273.15</f>
        <v>10.042333333333374</v>
      </c>
      <c r="F2" s="58">
        <f>final2!D3-final2!F3</f>
        <v>6.9289999999999736</v>
      </c>
      <c r="G2" s="46">
        <f>final2!E3</f>
        <v>63.933333333333337</v>
      </c>
      <c r="H2" s="46">
        <f>IF(ATAN2(final2!G3,final2!H3)&gt;0,ATAN2(final2!G3,final2!H3)*57.3,(ATAN2(final2!G3,final2!H3)+2*PI())*57.3)</f>
        <v>358.63330121489281</v>
      </c>
      <c r="I2" s="46" t="str">
        <f>IF(AND(H2&gt;45,H2&lt;135),"SUD",IF(AND(H2&gt;=135,H2&lt;225),"OVEST",IF(AND(H2&gt;=225,H2&lt;315),"NORD","EST")))</f>
        <v>EST</v>
      </c>
      <c r="J2" s="46">
        <f>SQRT(POWER(final2!G3,2)+POWER(final2!H3,2))*3.6</f>
        <v>24.524544994702485</v>
      </c>
      <c r="K2" s="40" t="str">
        <f>IF(J3&lt;=5,"Calma",IF(AND(J3&gt;5,J3&lt;20),"Brezza",IF(AND(J3&gt;20,J3&lt;=40),"Teso",IF(AND(J3&gt;40,J3&lt;=60),"Forte",IF(AND(J3&gt;60,J3&lt;=90),"Burrasca",IF(AND(J3&gt;90,J3&lt;=100),"Tempesta",IF(AND(J3&gt;100,J3&lt;=117),"Fortunale",IF(J3&gt;117,"Uragano",""))))))))</f>
        <v>Teso</v>
      </c>
      <c r="L2" s="46">
        <f>MAX(final2!I3,final2!J3)+final2!O3/100*50</f>
        <v>79.966666666666669</v>
      </c>
      <c r="M2" s="46" t="str">
        <f>IF(V2&lt;12,"Sereno",IF(AND(V2&gt;=12,V2&lt;25),"Poche nubi",IF(AND(V2&gt;=24,V2&lt;38),"Poco nuvoloso",IF(AND(V2&gt;=38,V2&lt;50),"Nubi sparse",IF(AND(V2&gt;=50,V2&lt;65),"Nuvoloso",IF(AND(V2&gt;=65,V2&lt;90),"Molto nuvoloso","Coperto"))))))</f>
        <v>Molto nuvoloso</v>
      </c>
      <c r="N2" s="47">
        <f>final2!P3*3600</f>
        <v>0.30887999999999999</v>
      </c>
      <c r="O2" s="59" t="str">
        <f>IF(AND(final2!C3-final2!F3&lt;=2.5,final2!E3&gt;=70,final2!L3&lt;1),"Nebbia","")</f>
        <v/>
      </c>
      <c r="P2" s="47" t="str">
        <f>IF(AND(N2&lt;=1,final2!N3=1),"Pioviggine",IF(AND(N2&gt;1,N2&lt;=2,final2!N3=1),"Debole",IF(AND(N2&gt;2,N2&lt;=5,final2!N3=1),"Moderata",IF(AND(N2&gt;5,N2&lt;=10,final2!N3=1),"Forte",IF(AND(N2&gt;10,N2&lt;=20,final2!N3=1),"Rovescio",IF(AND(N2&gt;20,final2!N3=1),"Nubifragio",""))))))</f>
        <v/>
      </c>
      <c r="Q2" s="40" t="str">
        <f>IF(final2!M3&gt;0,"Neve","")</f>
        <v/>
      </c>
      <c r="R2" s="14"/>
      <c r="S2" s="61">
        <f>final2!C3-final2!F3</f>
        <v>2.1736666666666338</v>
      </c>
      <c r="T2" s="61">
        <f>-8.78469475556+1.61139411*B2+2.33854883889*final2!Q3-0.14611605*B2*final2!Q3-0.012308094*B2*B2-0.0164248277778*final2!Q3*final2!Q3+0.002211732*B2*B2*final2!Q3+0.00072546*B2*final2!Q3*final2!Q3-0.000003582*B2*B2*final2!Q3*final2!Q3</f>
        <v>24.48804372705218</v>
      </c>
      <c r="U2" s="48">
        <f>T2-B2</f>
        <v>4.4350437270521823</v>
      </c>
      <c r="V2" s="49">
        <f>AE2</f>
        <v>87.865687614814817</v>
      </c>
      <c r="W2" s="46" t="str">
        <f>IF(AF2&lt;12,"Sereno",IF(AND(AF2&gt;=12,AF2&lt;25),"Poche nubi",IF(AND(AF2&gt;=24,AF2&lt;38),"Poco nuvoloso",IF(AND(AF2&gt;=38,AF2&lt;50),"Nubi sparse",IF(AND(AF2&gt;=50,AF2&lt;65),"Nuvoloso",IF(AND(AF2&gt;=65,AF2&lt;90),"Molto nuvoloso","Coperto"))))))</f>
        <v>Coperto</v>
      </c>
      <c r="X2" s="46">
        <f>final2!R3</f>
        <v>71.099999999999994</v>
      </c>
      <c r="Y2" s="26">
        <f>final2!L3</f>
        <v>1</v>
      </c>
      <c r="Z2" s="50">
        <f>SQRT(POWER(final2!W3,2)+POWER(final2!V3,2))*3.6</f>
        <v>40.550556003577761</v>
      </c>
      <c r="AA2" s="40" t="str">
        <f t="shared" ref="AA2:AA7" si="0">IF(Z2&lt;=5,"Calma",IF(AND(Z2&gt;5,Z2&lt;20),"Brezza",IF(AND(Z2&gt;20,Z2&lt;=40),"Teso",IF(AND(Z2&gt;40,Z2&lt;=60),"Forte",IF(AND(Z2&gt;60,Z2&lt;=90),"Burrasca",IF(AND(Z2&gt;90,Z2&lt;=100),"Tempesta",IF(AND(Z2&gt;100,Z2&lt;=117),"Fortunale",IF(Z2&gt;117,"Uragano",""))))))))</f>
        <v>Forte</v>
      </c>
      <c r="AB2">
        <f>MIN(5.5748+0.9943*final2!I3+0.4124*final2!J3+0.8117*final2!O3,100)</f>
        <v>100</v>
      </c>
      <c r="AC2">
        <f>MIN(1.1507+0.9457*final2!I3+0.144*final2!J3+0.9622*final2!O3,100)</f>
        <v>100</v>
      </c>
      <c r="AD2">
        <f>MIN(0.4*final2!I3+0.4*final2!J3+0.4*final2!O3,100)</f>
        <v>58.106666666666669</v>
      </c>
      <c r="AE2">
        <f>(1-(1-final2!I3/100)*(1-final2!J3/100)*(1-final2!O3/100))*100</f>
        <v>87.865687614814817</v>
      </c>
      <c r="AF2">
        <f>(1-(1-final2!T3/100)*(1-final2!U3/100)*(1-final2!V3/100))*100</f>
        <v>100</v>
      </c>
      <c r="AG2">
        <f>(1-(1-final2!I3/105)*(1-final2!J3/105)*(1-final2!O3/90))*100</f>
        <v>89.921205849033711</v>
      </c>
    </row>
    <row r="3" spans="1:33" ht="28.8" customHeight="1" x14ac:dyDescent="0.3">
      <c r="A3" s="57">
        <f>DATEVALUE(final2!A4)</f>
        <v>45619</v>
      </c>
      <c r="B3" s="13">
        <f>final2!B4-273.15</f>
        <v>12.70700000000005</v>
      </c>
      <c r="C3" s="13">
        <f>final2!C4-273.15</f>
        <v>9.5250000000000341</v>
      </c>
      <c r="D3" s="53">
        <f>final2!D4-273.15</f>
        <v>11.256250000000023</v>
      </c>
      <c r="E3" s="53">
        <f>final2!F4-273.15</f>
        <v>-3.1098749999999882</v>
      </c>
      <c r="F3" s="53">
        <f>final2!D4-final2!F4</f>
        <v>14.366125000000011</v>
      </c>
      <c r="G3" s="13">
        <f>final2!E4</f>
        <v>37.100000000000009</v>
      </c>
      <c r="H3" s="13">
        <f>IF(ATAN2(final2!G4,final2!H4)&gt;0,ATAN2(final2!G4,final2!H4)*57.3,(ATAN2(final2!G4,final2!H4)+2*PI())*57.3)</f>
        <v>284.26570965932734</v>
      </c>
      <c r="I3" s="13" t="str">
        <f t="shared" ref="I3:I7" si="1">IF(AND(H3&gt;45,H3&lt;135),"SUD",IF(AND(H3&gt;=135,H3&lt;225),"OVEST",IF(AND(H3&gt;=225,H3&lt;315),"NORD","EST")))</f>
        <v>NORD</v>
      </c>
      <c r="J3" s="13">
        <f>SQRT(POWER(final2!G4,2)+POWER(final2!H4,2))*3.6</f>
        <v>29.482760104283557</v>
      </c>
      <c r="K3" s="14" t="str">
        <f t="shared" ref="K2:K8" si="2">IF(J3&lt;=5,"Calma",IF(AND(J3&gt;5,J3&lt;20),"Brezza",IF(AND(J3&gt;20,J3&lt;=40),"Teso",IF(AND(J3&gt;40,J3&lt;=60),"Forte",IF(AND(J3&gt;60,J3&lt;=90),"Burrasca",IF(AND(J3&gt;90,J3&lt;=100),"Tempesta",IF(AND(J3&gt;100,J3&lt;=117),"Fortunale",IF(J3&gt;117,"Uragano",""))))))))</f>
        <v>Teso</v>
      </c>
      <c r="L3" s="13">
        <f>MAX(final2!I4,final2!J4)+final2!O4/100*50</f>
        <v>17.606249999999999</v>
      </c>
      <c r="M3" s="13" t="str">
        <f t="shared" ref="M3:M7" si="3">IF(V3&lt;12,"Sereno",IF(AND(V3&gt;=12,V3&lt;25),"Poche nubi",IF(AND(V3&gt;=24,V3&lt;38),"Poco nuvoloso",IF(AND(V3&gt;=38,V3&lt;50),"Nubi sparse",IF(AND(V3&gt;=50,V3&lt;65),"Nuvoloso",IF(AND(V3&gt;=65,V3&lt;90),"Molto nuvoloso","Coperto"))))))</f>
        <v>Poche nubi</v>
      </c>
      <c r="N3" s="15">
        <f>final2!P4*3600</f>
        <v>1.4399999999999999E-3</v>
      </c>
      <c r="O3" s="54" t="str">
        <f>IF(AND(final2!C4-final2!F4&lt;=2.5,final2!E4&gt;=70,final2!L4&lt;1),"Nebbia","")</f>
        <v/>
      </c>
      <c r="P3" s="15" t="str">
        <f>IF(AND(N3&lt;=1,final2!N4=1),"Pioviggine",IF(AND(N3&gt;1,N3&lt;=2,final2!N4=1),"Debole",IF(AND(N3&gt;2,N3&lt;=5,final2!N4=1),"Moderata",IF(AND(N3&gt;5,N3&lt;=10,final2!N4=1),"Forte",IF(AND(N3&gt;10,N3&lt;=20,final2!N4=1),"Rovescio",IF(AND(N3&gt;20,final2!N4=1),"Nubifragio",""))))))</f>
        <v/>
      </c>
      <c r="Q3" s="14" t="str">
        <f>IF(final2!M3&gt;0,"Neve","")</f>
        <v/>
      </c>
      <c r="R3" s="64"/>
      <c r="S3" s="60">
        <f>final2!C4-final2!F4</f>
        <v>12.634875000000022</v>
      </c>
      <c r="T3" s="61">
        <f>-8.78469475556+1.61139411*B3+2.33854883889*final2!Q4-0.14611605*B3*final2!Q4-0.012308094*B3*B3-0.0164248277778*final2!Q4*final2!Q4+0.002211732*B3*B3*final2!Q4+0.00072546*B3*final2!Q4*final2!Q4-0.000003582*B3*B3*final2!Q4*final2!Q4</f>
        <v>26.384334072112217</v>
      </c>
      <c r="U3" s="65">
        <f t="shared" ref="U3:U7" si="4">T3-B3</f>
        <v>13.677334072112167</v>
      </c>
      <c r="V3" s="44">
        <f t="shared" ref="V3:V7" si="5">AE3</f>
        <v>21.21993528027344</v>
      </c>
      <c r="W3" s="13" t="str">
        <f t="shared" ref="W3:W7" si="6">IF(AF3&lt;12,"Sereno",IF(AND(AF3&gt;=12,AF3&lt;25),"Poche nubi",IF(AND(AF3&gt;=24,AF3&lt;38),"Poco nuvoloso",IF(AND(AF3&gt;=38,AF3&lt;50),"Nubi sparse",IF(AND(AF3&gt;=50,AF3&lt;65),"Nuvoloso",IF(AND(AF3&gt;=65,AF3&lt;90),"Molto nuvoloso","Coperto"))))))</f>
        <v>Poco nuvoloso</v>
      </c>
      <c r="X3" s="13">
        <f>final2!R4</f>
        <v>51.5</v>
      </c>
      <c r="Y3" s="62">
        <f>final2!L4</f>
        <v>0</v>
      </c>
      <c r="Z3" s="42">
        <f>SQRT(POWER(final2!W4,2)+POWER(final2!V4,2))*3.6</f>
        <v>19.951027296040674</v>
      </c>
      <c r="AA3" s="14" t="str">
        <f t="shared" si="0"/>
        <v>Brezza</v>
      </c>
      <c r="AB3">
        <f>MIN(5.5748+0.9943*final2!I4+0.4124*final2!J4+0.8117*final2!O4,100)</f>
        <v>24.982107499999998</v>
      </c>
      <c r="AC3">
        <f>MIN(1.1507+0.9457*final2!I4+0.144*final2!J4+0.9622*final2!O4,100)</f>
        <v>18.68782375</v>
      </c>
      <c r="AD3">
        <f>MIN(0.4*final2!I4+0.4*final2!J4+0.4*final2!O4,100)</f>
        <v>8.8249999999999993</v>
      </c>
      <c r="AE3">
        <f>(1-(1-final2!I4/100)*(1-final2!J4/100)*(1-final2!O4/100))*100</f>
        <v>21.21993528027344</v>
      </c>
      <c r="AF3">
        <f>(1-(1-final2!T4/100)*(1-final2!U4/100)*(1-final2!V4/100))*100</f>
        <v>37.59842504512001</v>
      </c>
      <c r="AG3">
        <f>(1-(1-final2!I4/105)*(1-final2!J4/105)*(1-final2!O4/90))*100</f>
        <v>20.32228171355348</v>
      </c>
    </row>
    <row r="4" spans="1:33" ht="27.6" customHeight="1" x14ac:dyDescent="0.3">
      <c r="A4" s="52">
        <f>DATEVALUE(final2!A5)</f>
        <v>45620</v>
      </c>
      <c r="B4" s="13">
        <f>final2!B5-273.15</f>
        <v>14.100999999999999</v>
      </c>
      <c r="C4" s="13">
        <f>final2!C5-273.15</f>
        <v>8.4670000000000414</v>
      </c>
      <c r="D4" s="53">
        <f>final2!D5-273.15</f>
        <v>10.521750000000054</v>
      </c>
      <c r="E4" s="53">
        <f>final2!F5-273.15</f>
        <v>-2.2811249999999745</v>
      </c>
      <c r="F4" s="53">
        <f>final2!D5-final2!F5</f>
        <v>12.802875000000029</v>
      </c>
      <c r="G4" s="13">
        <f>final2!E5</f>
        <v>41.15</v>
      </c>
      <c r="H4" s="13">
        <f>IF(ATAN2(final2!G5,final2!H5)&gt;0,ATAN2(final2!G5,final2!H5)*57.3,(ATAN2(final2!G5,final2!H5)+2*PI())*57.3)</f>
        <v>267.06599892220237</v>
      </c>
      <c r="I4" s="13" t="str">
        <f t="shared" si="1"/>
        <v>NORD</v>
      </c>
      <c r="J4" s="13">
        <f>SQRT(POWER(final2!G5,2)+POWER(final2!H5,2))*3.6</f>
        <v>10.891554148339781</v>
      </c>
      <c r="K4" s="14" t="str">
        <f t="shared" si="2"/>
        <v>Brezza</v>
      </c>
      <c r="L4" s="13">
        <f>MAX(final2!I5,final2!J5)+final2!O5/100*50</f>
        <v>4.78125</v>
      </c>
      <c r="M4" s="13" t="str">
        <f t="shared" si="3"/>
        <v>Sereno</v>
      </c>
      <c r="N4" s="15">
        <f>final2!P5*3600</f>
        <v>0</v>
      </c>
      <c r="O4" s="54" t="str">
        <f>IF(AND(final2!C5-final2!F5&lt;=2.5,final2!E5&gt;=70,final2!L5&lt;1),"Nebbia","")</f>
        <v/>
      </c>
      <c r="P4" s="15" t="str">
        <f>IF(AND(N4&lt;=1,final2!N5=1),"Pioviggine",IF(AND(N4&gt;1,N4&lt;=2,final2!N5=1),"Debole",IF(AND(N4&gt;2,N4&lt;=5,final2!N5=1),"Moderata",IF(AND(N4&gt;5,N4&lt;=10,final2!N5=1),"Forte",IF(AND(N4&gt;10,N4&lt;=20,final2!N5=1),"Rovescio",IF(AND(N4&gt;20,final2!N5=1),"Nubifragio",""))))))</f>
        <v/>
      </c>
      <c r="Q4" s="14" t="str">
        <f>IF(final2!M4&gt;0,"Neve","")</f>
        <v/>
      </c>
      <c r="R4" s="64"/>
      <c r="S4" s="35">
        <f>final2!C5-final2!F5</f>
        <v>10.748125000000016</v>
      </c>
      <c r="T4" s="33">
        <f>-8.78469475556+1.61139411*B4+2.33854883889*final2!Q5-0.14611605*B4*final2!Q5-0.012308094*B4*B4-0.0164248277778*final2!Q5*final2!Q5+0.002211732*B4*B4*final2!Q5+0.00072546*B4*final2!Q5*final2!Q5-0.000003582*B4*B4*final2!Q5*final2!Q5</f>
        <v>27.307922987431095</v>
      </c>
      <c r="U4" s="65">
        <f t="shared" si="4"/>
        <v>13.206922987431096</v>
      </c>
      <c r="V4" s="44">
        <f t="shared" si="5"/>
        <v>9.4531375000000075</v>
      </c>
      <c r="W4" s="13" t="str">
        <f t="shared" si="6"/>
        <v>Nubi sparse</v>
      </c>
      <c r="X4" s="13">
        <f>final2!R5</f>
        <v>51.1</v>
      </c>
      <c r="Y4" s="62">
        <f>final2!L5</f>
        <v>0</v>
      </c>
      <c r="Z4" s="42">
        <f>SQRT(POWER(final2!W5,2)+POWER(final2!V5,2))*3.6</f>
        <v>7.2064051786704306</v>
      </c>
      <c r="AA4" s="14" t="str">
        <f t="shared" si="0"/>
        <v>Brezza</v>
      </c>
      <c r="AB4">
        <f>MIN(5.5748+0.9943*final2!I5+0.4124*final2!J5+0.8117*final2!O5,100)</f>
        <v>13.273771249999999</v>
      </c>
      <c r="AC4">
        <f>MIN(1.1507+0.9457*final2!I5+0.144*final2!J5+0.9622*final2!O5,100)</f>
        <v>10.2538675</v>
      </c>
      <c r="AD4">
        <f>MIN(0.4*final2!I5+0.4*final2!J5+0.4*final2!O5,100)</f>
        <v>3.7850000000000006</v>
      </c>
      <c r="AE4">
        <f>(1-(1-final2!I5/100)*(1-final2!J5/100)*(1-final2!O5/100))*100</f>
        <v>9.4531375000000075</v>
      </c>
      <c r="AF4">
        <f>(1-(1-final2!T5/100)*(1-final2!U5/100)*(1-final2!V5/100))*100</f>
        <v>39.883344519999994</v>
      </c>
      <c r="AG4">
        <f>(1-(1-final2!I5/105)*(1-final2!J5/105)*(1-final2!O5/90))*100</f>
        <v>10.48810846560847</v>
      </c>
    </row>
    <row r="5" spans="1:33" ht="28.8" customHeight="1" x14ac:dyDescent="0.3">
      <c r="A5" s="52">
        <f>DATEVALUE(final2!A6)</f>
        <v>45621</v>
      </c>
      <c r="B5" s="13">
        <f>final2!B6-273.15</f>
        <v>15.048000000000002</v>
      </c>
      <c r="C5" s="13">
        <f>final2!C6-273.15</f>
        <v>7.4330000000000496</v>
      </c>
      <c r="D5" s="53">
        <f>final2!D6-273.15</f>
        <v>10.613249999999994</v>
      </c>
      <c r="E5" s="53">
        <f>final2!F6-273.15</f>
        <v>1.52637500000003</v>
      </c>
      <c r="F5" s="53">
        <f>final2!D6-final2!F6</f>
        <v>9.0868749999999636</v>
      </c>
      <c r="G5" s="13">
        <f>final2!E6</f>
        <v>54.225000000000001</v>
      </c>
      <c r="H5" s="13">
        <f>IF(ATAN2(final2!G6,final2!H6)&gt;0,ATAN2(final2!G6,final2!H6)*57.3,(ATAN2(final2!G6,final2!H6)+2*PI())*57.3)</f>
        <v>291.56619534371396</v>
      </c>
      <c r="I5" s="13" t="str">
        <f t="shared" si="1"/>
        <v>NORD</v>
      </c>
      <c r="J5" s="13">
        <f>SQRT(POWER(final2!G6,2)+POWER(final2!H6,2))*3.6</f>
        <v>8.8755830927274335</v>
      </c>
      <c r="K5" s="14" t="str">
        <f t="shared" si="2"/>
        <v>Brezza</v>
      </c>
      <c r="L5" s="13">
        <f>MAX(final2!I6,final2!J6)+final2!O6/100*50</f>
        <v>7.5375000000000014</v>
      </c>
      <c r="M5" s="13" t="str">
        <f t="shared" si="3"/>
        <v>Poche nubi</v>
      </c>
      <c r="N5" s="15">
        <f>final2!P6*3600</f>
        <v>0</v>
      </c>
      <c r="O5" s="54" t="str">
        <f>IF(AND(final2!C6-final2!F6&lt;=2.5,final2!E6&gt;=70,final2!L6&lt;1),"Nebbia","")</f>
        <v/>
      </c>
      <c r="P5" s="15" t="str">
        <f>IF(AND(N5&lt;=1,final2!N6=1),"Pioviggine",IF(AND(N5&gt;1,N5&lt;=2,final2!N6=1),"Debole",IF(AND(N5&gt;2,N5&lt;=5,final2!N6=1),"Moderata",IF(AND(N5&gt;5,N5&lt;=10,final2!N6=1),"Forte",IF(AND(N5&gt;10,N5&lt;=20,final2!N6=1),"Rovescio",IF(AND(N5&gt;20,final2!N6=1),"Nubifragio",""))))))</f>
        <v/>
      </c>
      <c r="Q5" s="14" t="str">
        <f>IF(final2!M5&gt;0,"Neve","")</f>
        <v/>
      </c>
      <c r="R5" s="64"/>
      <c r="S5" s="35">
        <f>final2!C6-final2!F6</f>
        <v>5.9066250000000196</v>
      </c>
      <c r="T5" s="33">
        <f>-8.78469475556+1.61139411*B5+2.33854883889*final2!Q6-0.14611605*B5*final2!Q6-0.012308094*B5*B5-0.0164248277778*final2!Q6*final2!Q6+0.002211732*B5*B5*final2!Q6+0.00072546*B5*final2!Q6*final2!Q6-0.000003582*B5*B5*final2!Q6*final2!Q6</f>
        <v>27.846576225157921</v>
      </c>
      <c r="U5" s="65">
        <f t="shared" si="4"/>
        <v>12.79857622515792</v>
      </c>
      <c r="V5" s="44">
        <f t="shared" si="5"/>
        <v>15.075000000000005</v>
      </c>
      <c r="W5" s="13" t="str">
        <f t="shared" si="6"/>
        <v>Nubi sparse</v>
      </c>
      <c r="X5" s="13">
        <f>final2!R6</f>
        <v>69.8</v>
      </c>
      <c r="Y5" s="62">
        <f>final2!L6</f>
        <v>0</v>
      </c>
      <c r="Z5" s="42">
        <f>SQRT(POWER(final2!W6,2)+POWER(final2!V6,2))*3.6</f>
        <v>7.4142039490739666</v>
      </c>
      <c r="AA5" s="14" t="str">
        <f t="shared" si="0"/>
        <v>Brezza</v>
      </c>
      <c r="AB5">
        <f>MIN(5.5748+0.9943*final2!I6+0.4124*final2!J6+0.8117*final2!O6,100)</f>
        <v>17.811177499999999</v>
      </c>
      <c r="AC5">
        <f>MIN(1.1507+0.9457*final2!I6+0.144*final2!J6+0.9622*final2!O6,100)</f>
        <v>15.655865000000002</v>
      </c>
      <c r="AD5">
        <f>MIN(0.4*final2!I6+0.4*final2!J6+0.4*final2!O6,100)</f>
        <v>6.0300000000000011</v>
      </c>
      <c r="AE5">
        <f>(1-(1-final2!I6/100)*(1-final2!J6/100)*(1-final2!O6/100))*100</f>
        <v>15.075000000000005</v>
      </c>
      <c r="AF5">
        <f>(1-(1-final2!T6/100)*(1-final2!U6/100)*(1-final2!V6/100))*100</f>
        <v>49.989797760000002</v>
      </c>
      <c r="AG5">
        <f>(1-(1-final2!I6/105)*(1-final2!J6/105)*(1-final2!O6/90))*100</f>
        <v>16.75</v>
      </c>
    </row>
    <row r="6" spans="1:33" ht="28.8" customHeight="1" x14ac:dyDescent="0.3">
      <c r="A6" s="52">
        <f>DATEVALUE(final2!A7)</f>
        <v>45622</v>
      </c>
      <c r="B6" s="13">
        <f>final2!B7-273.15</f>
        <v>16.677000000000021</v>
      </c>
      <c r="C6" s="13">
        <f>final2!C7-273.15</f>
        <v>8.5169999999999959</v>
      </c>
      <c r="D6" s="53">
        <f>final2!D7-273.15</f>
        <v>11.911000000000001</v>
      </c>
      <c r="E6" s="53">
        <f>final2!F7-273.15</f>
        <v>4.8401250000000573</v>
      </c>
      <c r="F6" s="53">
        <f>final2!D7-final2!F7</f>
        <v>7.0708749999999441</v>
      </c>
      <c r="G6" s="13">
        <f>final2!E7</f>
        <v>63.275000000000006</v>
      </c>
      <c r="H6" s="13">
        <f>IF(ATAN2(final2!G7,final2!H7)&gt;0,ATAN2(final2!G7,final2!H7)*57.3,(ATAN2(final2!G7,final2!H7)+2*PI())*57.3)</f>
        <v>29.166484441194871</v>
      </c>
      <c r="I6" s="13" t="str">
        <f t="shared" si="1"/>
        <v>EST</v>
      </c>
      <c r="J6" s="13">
        <f>SQRT(POWER(final2!G7,2)+POWER(final2!H7,2))*3.6</f>
        <v>3.7907019522876602</v>
      </c>
      <c r="K6" s="14" t="str">
        <f t="shared" si="2"/>
        <v>Calma</v>
      </c>
      <c r="L6" s="13">
        <f>MAX(final2!I7,final2!J7)+final2!O7/100*50</f>
        <v>2.7062499999999998</v>
      </c>
      <c r="M6" s="13" t="str">
        <f t="shared" si="3"/>
        <v>Sereno</v>
      </c>
      <c r="N6" s="15">
        <f>final2!P7*3600</f>
        <v>0</v>
      </c>
      <c r="O6" s="54" t="str">
        <f>IF(AND(final2!C7-final2!F7&lt;=2.5,final2!E7&gt;=70,final2!L7&lt;1),"Nebbia","")</f>
        <v/>
      </c>
      <c r="P6" s="15" t="str">
        <f>IF(AND(N6&lt;=1,final2!N7=1),"Pioviggine",IF(AND(N6&gt;1,N6&lt;=2,final2!N7=1),"Debole",IF(AND(N6&gt;2,N6&lt;=5,final2!N7=1),"Moderata",IF(AND(N6&gt;5,N6&lt;=10,final2!N7=1),"Forte",IF(AND(N6&gt;10,N6&lt;=20,final2!N7=1),"Rovescio",IF(AND(N6&gt;20,final2!N7=1),"Nubifragio",""))))))</f>
        <v/>
      </c>
      <c r="Q6" s="14" t="str">
        <f>IF(final2!M6&gt;0,"Neve","")</f>
        <v/>
      </c>
      <c r="R6" s="64"/>
      <c r="S6" s="35">
        <f>final2!C7-final2!F7</f>
        <v>3.6768749999999386</v>
      </c>
      <c r="T6" s="33">
        <f>-8.78469475556+1.61139411*B6+2.33854883889*final2!Q7-0.14611605*B6*final2!Q7-0.012308094*B6*B6-0.0164248277778*final2!Q7*final2!Q7+0.002211732*B6*B6*final2!Q7+0.00072546*B6*final2!Q7*final2!Q7-0.000003582*B6*B6*final2!Q7*final2!Q7</f>
        <v>26.986311611189457</v>
      </c>
      <c r="U6" s="65">
        <f t="shared" si="4"/>
        <v>10.309311611189436</v>
      </c>
      <c r="V6" s="44">
        <f t="shared" si="5"/>
        <v>4.5794945505859497</v>
      </c>
      <c r="W6" s="13" t="str">
        <f t="shared" si="6"/>
        <v>Poco nuvoloso</v>
      </c>
      <c r="X6" s="13">
        <f>final2!R7</f>
        <v>75.400000000000006</v>
      </c>
      <c r="Y6" s="62">
        <f>final2!L7</f>
        <v>0</v>
      </c>
      <c r="Z6" s="42">
        <f>SQRT(POWER(final2!W7,2)+POWER(final2!V7,2))*3.6</f>
        <v>6.827266295943641</v>
      </c>
      <c r="AA6" s="14" t="str">
        <f t="shared" si="0"/>
        <v>Brezza</v>
      </c>
      <c r="AB6">
        <f>MIN(5.5748+0.9943*final2!I7+0.4124*final2!J7+0.8117*final2!O7,100)</f>
        <v>9.4567200000000007</v>
      </c>
      <c r="AC6">
        <f>MIN(1.1507+0.9457*final2!I7+0.144*final2!J7+0.9622*final2!O7,100)</f>
        <v>5.5443462500000003</v>
      </c>
      <c r="AD6">
        <f>MIN(0.4*final2!I7+0.4*final2!J7+0.4*final2!O7,100)</f>
        <v>1.8450000000000002</v>
      </c>
      <c r="AE6">
        <f>(1-(1-final2!I7/100)*(1-final2!J7/100)*(1-final2!O7/100))*100</f>
        <v>4.5794945505859497</v>
      </c>
      <c r="AF6">
        <f>(1-(1-final2!T7/100)*(1-final2!U7/100)*(1-final2!V7/100))*100</f>
        <v>26.123465134080003</v>
      </c>
      <c r="AG6">
        <f>(1-(1-final2!I7/105)*(1-final2!J7/105)*(1-final2!O7/90))*100</f>
        <v>4.9512315954506896</v>
      </c>
    </row>
    <row r="7" spans="1:33" ht="28.8" customHeight="1" x14ac:dyDescent="0.3">
      <c r="A7" s="52">
        <f>DATEVALUE(final2!A8)</f>
        <v>45623</v>
      </c>
      <c r="B7" s="16">
        <f>final2!B8-273.15</f>
        <v>18.350000000000023</v>
      </c>
      <c r="C7" s="16">
        <f>final2!C8-273.15</f>
        <v>10.269000000000005</v>
      </c>
      <c r="D7" s="53">
        <f>final2!D8-273.15</f>
        <v>13.614000000000033</v>
      </c>
      <c r="E7" s="53">
        <f>final2!F8-273.15</f>
        <v>8.9492500000000064</v>
      </c>
      <c r="F7" s="53">
        <f>final2!D8-final2!F8</f>
        <v>4.6647500000000264</v>
      </c>
      <c r="G7" s="16">
        <f>final2!E8</f>
        <v>74.287499999999994</v>
      </c>
      <c r="H7" s="16">
        <f>IF(ATAN2(final2!G8,final2!H8)&gt;0,ATAN2(final2!G8,final2!H8)*57.3,(ATAN2(final2!G8,final2!H8)+2*PI())*57.3)</f>
        <v>93.538155605857327</v>
      </c>
      <c r="I7" s="16" t="str">
        <f t="shared" si="1"/>
        <v>SUD</v>
      </c>
      <c r="J7" s="16">
        <f>SQRT(POWER(final2!G8,2)+POWER(final2!H8,2))*3.6</f>
        <v>3.5479326720774313</v>
      </c>
      <c r="K7" s="17" t="str">
        <f t="shared" si="2"/>
        <v>Calma</v>
      </c>
      <c r="L7" s="16">
        <f>MAX(final2!I8,final2!J8)+final2!O8/100*50</f>
        <v>15.706250000000001</v>
      </c>
      <c r="M7" s="16" t="str">
        <f t="shared" si="3"/>
        <v>Poco nuvoloso</v>
      </c>
      <c r="N7" s="18">
        <f>final2!P8*3600</f>
        <v>0</v>
      </c>
      <c r="O7" s="55" t="str">
        <f>IF(AND(final2!C8-final2!F8&lt;=2.5,final2!E8&gt;=70,final2!L8&lt;1),"Nebbia","")</f>
        <v>Nebbia</v>
      </c>
      <c r="P7" s="18" t="str">
        <f>IF(AND(N7&lt;=1,final2!N8=1),"Pioviggine",IF(AND(N7&gt;1,N7&lt;=2,final2!N8=1),"Debole",IF(AND(N7&gt;2,N7&lt;=5,final2!N8=1),"Moderata",IF(AND(N7&gt;5,N7&lt;=10,final2!N8=1),"Forte",IF(AND(N7&gt;10,N7&lt;=20,final2!N8=1),"Rovescio",IF(AND(N7&gt;20,final2!N8=1),"Nubifragio",""))))))</f>
        <v/>
      </c>
      <c r="Q7" s="17" t="str">
        <f>IF(final2!M7&gt;0,"Neve","")</f>
        <v/>
      </c>
      <c r="R7" s="64"/>
      <c r="S7" s="36">
        <f>final2!C8-final2!F8</f>
        <v>1.3197499999999991</v>
      </c>
      <c r="T7" s="34">
        <f>-8.78469475556+1.61139411*B7+2.33854883889*final2!Q8-0.14611605*B7*final2!Q8-0.012308094*B7*B7-0.0164248277778*final2!Q8*final2!Q8+0.002211732*B7*B7*final2!Q8+0.00072546*B7*final2!Q8*final2!Q8-0.000003582*B7*B7*final2!Q8*final2!Q8</f>
        <v>25.731182937615564</v>
      </c>
      <c r="U7" s="66">
        <f t="shared" si="4"/>
        <v>7.3811829376155416</v>
      </c>
      <c r="V7" s="45">
        <f t="shared" si="5"/>
        <v>28.646731328125007</v>
      </c>
      <c r="W7" s="16" t="str">
        <f t="shared" si="6"/>
        <v>Nuvoloso</v>
      </c>
      <c r="X7" s="16">
        <f>final2!R8</f>
        <v>84.3</v>
      </c>
      <c r="Y7" s="63">
        <f>final2!L8</f>
        <v>0</v>
      </c>
      <c r="Z7" s="43">
        <f>SQRT(POWER(final2!W8,2)+POWER(final2!V8,2))*3.6</f>
        <v>11.393879893460428</v>
      </c>
      <c r="AA7" s="17" t="str">
        <f t="shared" si="0"/>
        <v>Brezza</v>
      </c>
      <c r="AB7">
        <f>MIN(5.5748+0.9943*final2!I8+0.4124*final2!J8+0.8117*final2!O8,100)</f>
        <v>29.53024125</v>
      </c>
      <c r="AC7">
        <f>MIN(1.1507+0.9457*final2!I8+0.144*final2!J8+0.9622*final2!O8,100)</f>
        <v>26.373267500000001</v>
      </c>
      <c r="AD7">
        <f>MIN(0.4*final2!I8+0.4*final2!J8+0.4*final2!O8,100)</f>
        <v>12.435000000000002</v>
      </c>
      <c r="AE7">
        <f>(1-(1-final2!I8/100)*(1-final2!J8/100)*(1-final2!O8/100))*100</f>
        <v>28.646731328125007</v>
      </c>
      <c r="AF7">
        <f>(1-(1-final2!T8/100)*(1-final2!U8/100)*(1-final2!V8/100))*100</f>
        <v>53.228945966841998</v>
      </c>
      <c r="AG7">
        <f>(1-(1-final2!I8/105)*(1-final2!J8/105)*(1-final2!O8/90))*100</f>
        <v>30.266754771353</v>
      </c>
    </row>
    <row r="8" spans="1:33" ht="15" hidden="1" customHeight="1" thickTop="1" x14ac:dyDescent="0.3">
      <c r="A8" s="20" t="e">
        <f>DATEVALUE(final2!#REF!)</f>
        <v>#REF!</v>
      </c>
      <c r="B8" s="3" t="e">
        <f>final2!#REF!-273.15</f>
        <v>#REF!</v>
      </c>
      <c r="C8" s="3" t="e">
        <f>final2!#REF!-273.15</f>
        <v>#REF!</v>
      </c>
      <c r="D8" s="16">
        <f>final2!D9-273.15</f>
        <v>13.604000000000042</v>
      </c>
      <c r="E8" s="3" t="e">
        <f>final2!#REF!-273.15</f>
        <v>#REF!</v>
      </c>
      <c r="F8" s="3" t="e">
        <f>final2!#REF!-final2!#REF!</f>
        <v>#REF!</v>
      </c>
      <c r="G8" s="3" t="e">
        <f>final2!#REF!</f>
        <v>#REF!</v>
      </c>
      <c r="H8" s="3" t="e">
        <f>IF(ATAN2(final2!#REF!,final2!#REF!)&gt;0,ATAN2(final2!#REF!,final2!#REF!)*57.3,(ATAN2(final2!#REF!,final2!#REF!)+2*PI())*57.3)</f>
        <v>#REF!</v>
      </c>
      <c r="I8" s="3" t="e">
        <f t="shared" ref="I2:I8" si="7">IF(AND(H8&gt;45,H8&lt;135),"SUD",IF(AND(H8&gt;=135,H8&lt;225),"OVEST",IF(AND(H8&gt;=225,H8&lt;315),"NORD","EST")))</f>
        <v>#REF!</v>
      </c>
      <c r="J8" s="3" t="e">
        <f>SQRT(POWER(final2!#REF!,2)+POWER(final2!#REF!,2))*3.6</f>
        <v>#REF!</v>
      </c>
      <c r="K8" s="4" t="e">
        <f t="shared" si="2"/>
        <v>#REF!</v>
      </c>
      <c r="L8" s="3" t="e">
        <f>MAX(final2!#REF!,final2!#REF!)</f>
        <v>#REF!</v>
      </c>
      <c r="M8" s="13" t="e">
        <f t="shared" ref="M2:M8" si="8">IF(V8&lt;12,"Sereno",IF(AND(V8&gt;=12,V8&lt;25),"Poche nubi",IF(AND(V8&gt;=24,V8&lt;38),"Poco nuvoloso",IF(AND(V8&gt;=38,V8&lt;50),"Nubi sparse",IF(AND(V8&gt;=50,V8&lt;65),"Nuvoloso",IF(AND(V8&gt;=65,V8&lt;90),"Molto nuvoloso","Coperto"))))))</f>
        <v>#REF!</v>
      </c>
      <c r="N8" s="5" t="e">
        <f>final2!#REF!*3600</f>
        <v>#REF!</v>
      </c>
      <c r="O8" s="6" t="e">
        <f>IF(final2!#REF!-final2!#REF!&lt;=4,"Nebbia","")</f>
        <v>#REF!</v>
      </c>
      <c r="P8" s="5" t="e">
        <f>IF(AND(N8&lt;=1,final2!#REF!=1),"Pioviggine",IF(AND(N8&gt;1,N8&lt;=2,final2!#REF!=1),"Debole",IF(AND(N8&gt;2,N8&lt;=5,final2!#REF!=1),"Moderata",IF(AND(N8&gt;5,N8&lt;=10,final2!#REF!=1),"Forte",IF(AND(N8&gt;10,N8&lt;=20,final2!#REF!=1),"Rovescio",IF(AND(N8&gt;20,final2!#REF!=1),"Nubifragio",""))))))</f>
        <v>#REF!</v>
      </c>
      <c r="Q8" s="7" t="e">
        <f>IF(final2!#REF!&gt;0,"Neve","")</f>
        <v>#REF!</v>
      </c>
      <c r="S8" s="35">
        <f>final2!C8-final2!F8</f>
        <v>1.3197499999999991</v>
      </c>
      <c r="T8" s="35" t="e">
        <f>-8.78469475556+1.61139411*B8+2.33854883889*final2!Q8-0.14611605*B8*final2!Q8-0.012308094*B8*B8-0.0164248277778*final2!Q8*final2!Q8+0.002211732*B8*B8*final2!Q8+0.00072546*B8*final2!Q8*final2!Q8-0.000003582*B8*B8*final2!Q8*final2!Q8</f>
        <v>#REF!</v>
      </c>
      <c r="U8" s="33" t="e">
        <f t="shared" ref="U2:U8" si="9">T8-B8</f>
        <v>#REF!</v>
      </c>
      <c r="V8" s="37" t="e">
        <f>AC8</f>
        <v>#REF!</v>
      </c>
      <c r="W8" s="13" t="str">
        <f>IF(AD8&lt;12,"Sereno",IF(AND(AD8&gt;=12,AD8&lt;25),"Poche nubi",IF(AND(AD8&gt;=24,AD8&lt;38),"Poco nuvoloso",IF(AND(AD8&gt;=38,AD8&lt;50),"Nubi sparse",IF(AND(AD8&gt;=50,AD8&lt;65),"Nuvoloso",IF(AND(AD8&gt;=65,AD8&lt;90),"Molto nuvoloso","Coperto"))))))</f>
        <v>Sereno</v>
      </c>
      <c r="X8" s="13">
        <f>final2!R8</f>
        <v>84.3</v>
      </c>
      <c r="AB8">
        <f>MIN(5.5748+0.9943*final2!I9+0.4124*final2!J9+0.8117*final2!O9,100)</f>
        <v>45.223729999999989</v>
      </c>
      <c r="AC8" s="2" t="e">
        <f>final2!#REF!+final2!#REF!+final2!#REF!-(final2!#REF!*final2!#REF!+final2!#REF!*final2!#REF!+final2!#REF!*final2!#REF!)/100</f>
        <v>#REF!</v>
      </c>
    </row>
  </sheetData>
  <conditionalFormatting sqref="B2:C8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7">
      <colorScale>
        <cfvo type="num" val="-10"/>
        <cfvo type="num" val="15"/>
        <cfvo type="num" val="48"/>
        <color rgb="FF0070C0"/>
        <color rgb="FFFFFFFF"/>
        <color rgb="FFFF0000"/>
      </colorScale>
    </cfRule>
  </conditionalFormatting>
  <conditionalFormatting sqref="D2:F8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9">
      <colorScale>
        <cfvo type="num" val="-10"/>
        <cfvo type="num" val="15"/>
        <cfvo type="num" val="48"/>
        <color rgb="FF0070C0"/>
        <color rgb="FFFFFFFF"/>
        <color rgb="FFFF0000"/>
      </colorScale>
    </cfRule>
  </conditionalFormatting>
  <conditionalFormatting sqref="G2:G8">
    <cfRule type="dataBar" priority="141">
      <dataBar>
        <cfvo type="num" val="0"/>
        <cfvo type="num" val="100"/>
        <color rgb="FF638EC6"/>
      </dataBar>
    </cfRule>
    <cfRule type="dataBar" priority="142">
      <dataBar>
        <cfvo type="min"/>
        <cfvo type="max"/>
        <color rgb="FF638EC6"/>
      </dataBar>
    </cfRule>
  </conditionalFormatting>
  <conditionalFormatting sqref="K2:K8">
    <cfRule type="containsText" dxfId="46" priority="130" operator="containsText" text="Tempesta">
      <formula>NOT(ISERROR(SEARCH("Tempesta",K2)))</formula>
    </cfRule>
    <cfRule type="containsText" dxfId="45" priority="135" operator="containsText" text="Calma">
      <formula>NOT(ISERROR(SEARCH("Calma",K2)))</formula>
    </cfRule>
    <cfRule type="containsText" dxfId="44" priority="134" operator="containsText" text="Brezza">
      <formula>NOT(ISERROR(SEARCH("Brezza",K2)))</formula>
    </cfRule>
    <cfRule type="containsText" dxfId="43" priority="133" operator="containsText" text="Teso">
      <formula>NOT(ISERROR(SEARCH("Teso",K2)))</formula>
    </cfRule>
    <cfRule type="containsText" dxfId="42" priority="132" operator="containsText" text="Forte">
      <formula>NOT(ISERROR(SEARCH("Forte",K2)))</formula>
    </cfRule>
    <cfRule type="containsText" dxfId="41" priority="131" operator="containsText" text="Burrasca">
      <formula>NOT(ISERROR(SEARCH("Burrasca",K2)))</formula>
    </cfRule>
    <cfRule type="containsText" dxfId="40" priority="129" operator="containsText" text="Fortunale">
      <formula>NOT(ISERROR(SEARCH("Fortunale",K2)))</formula>
    </cfRule>
    <cfRule type="containsText" dxfId="39" priority="128" operator="containsText" text="Uragano">
      <formula>NOT(ISERROR(SEARCH("Uragano",K2)))</formula>
    </cfRule>
  </conditionalFormatting>
  <conditionalFormatting sqref="L8:M8 L2:L7">
    <cfRule type="containsText" dxfId="38" priority="115" operator="containsText" text="Nubi sparse">
      <formula>NOT(ISERROR(SEARCH("Nubi sparse",L2)))</formula>
    </cfRule>
    <cfRule type="containsText" dxfId="37" priority="118" operator="containsText" text="Coperto">
      <formula>NOT(ISERROR(SEARCH("Coperto",L2)))</formula>
    </cfRule>
    <cfRule type="containsText" dxfId="36" priority="114" operator="containsText" text="Nuvoloso">
      <formula>NOT(ISERROR(SEARCH("Nuvoloso",L2)))</formula>
    </cfRule>
    <cfRule type="containsText" dxfId="35" priority="113" operator="containsText" text="Molto nuvoloso">
      <formula>NOT(ISERROR(SEARCH("Molto nuvoloso",L2)))</formula>
    </cfRule>
    <cfRule type="containsText" dxfId="34" priority="117" operator="containsText" text="Sereno">
      <formula>NOT(ISERROR(SEARCH("Sereno",L2)))</formula>
    </cfRule>
    <cfRule type="containsText" dxfId="33" priority="116" operator="containsText" text="Poco nuvoloso">
      <formula>NOT(ISERROR(SEARCH("Poco nuvoloso",L2)))</formula>
    </cfRule>
  </conditionalFormatting>
  <conditionalFormatting sqref="M2:M7">
    <cfRule type="containsText" dxfId="32" priority="74" operator="containsText" text="Poche nubi">
      <formula>NOT(ISERROR(SEARCH("Poche nubi",M2)))</formula>
    </cfRule>
    <cfRule type="containsText" dxfId="31" priority="69" operator="containsText" text="Coperto">
      <formula>NOT(ISERROR(SEARCH("Coperto",M2)))</formula>
    </cfRule>
    <cfRule type="containsText" dxfId="30" priority="70" operator="containsText" text="Molto nuvoloso">
      <formula>NOT(ISERROR(SEARCH("Molto nuvoloso",M2)))</formula>
    </cfRule>
    <cfRule type="containsText" dxfId="29" priority="71" operator="containsText" text="Nuvoloso">
      <formula>NOT(ISERROR(SEARCH("Nuvoloso",M2)))</formula>
    </cfRule>
    <cfRule type="containsText" dxfId="28" priority="72" operator="containsText" text="Nubi sparse">
      <formula>NOT(ISERROR(SEARCH("Nubi sparse",M2)))</formula>
    </cfRule>
    <cfRule type="containsText" dxfId="27" priority="73" operator="containsText" text="Poco nuvoloso">
      <formula>NOT(ISERROR(SEARCH("Poco nuvoloso",M2)))</formula>
    </cfRule>
    <cfRule type="containsText" dxfId="26" priority="75" operator="containsText" text="Sereno">
      <formula>NOT(ISERROR(SEARCH("Sereno",M2)))</formula>
    </cfRule>
  </conditionalFormatting>
  <conditionalFormatting sqref="N2:N8 P2:P8">
    <cfRule type="containsText" dxfId="5" priority="119" operator="containsText" text="Nubifragio">
      <formula>NOT(ISERROR(SEARCH("Nubifragio",N2)))</formula>
    </cfRule>
    <cfRule type="containsText" dxfId="4" priority="120" operator="containsText" text="Rovescio">
      <formula>NOT(ISERROR(SEARCH("Rovescio",N2)))</formula>
    </cfRule>
    <cfRule type="containsText" dxfId="3" priority="121" operator="containsText" text="Forte">
      <formula>NOT(ISERROR(SEARCH("Forte",N2)))</formula>
    </cfRule>
    <cfRule type="containsText" dxfId="2" priority="122" operator="containsText" text="Moderata">
      <formula>NOT(ISERROR(SEARCH("Moderata",N2)))</formula>
    </cfRule>
    <cfRule type="containsText" dxfId="1" priority="123" operator="containsText" text="Debole">
      <formula>NOT(ISERROR(SEARCH("Debole",N2)))</formula>
    </cfRule>
    <cfRule type="containsText" dxfId="0" priority="124" operator="containsText" text="Pioviggine">
      <formula>NOT(ISERROR(SEARCH("Pioviggine",N2)))</formula>
    </cfRule>
  </conditionalFormatting>
  <conditionalFormatting sqref="O2:O8">
    <cfRule type="containsText" dxfId="25" priority="136" operator="containsText" text="Nebbia">
      <formula>NOT(ISERROR(SEARCH("Nebbia",O2)))</formula>
    </cfRule>
  </conditionalFormatting>
  <conditionalFormatting sqref="R1:R7 Q2:Q8">
    <cfRule type="containsText" dxfId="24" priority="125" operator="containsText" text="Neve">
      <formula>NOT(ISERROR(SEARCH("Neve",Q1)))</formula>
    </cfRule>
  </conditionalFormatting>
  <conditionalFormatting sqref="S2:S8">
    <cfRule type="cellIs" dxfId="23" priority="109" operator="lessThan">
      <formula>2.6</formula>
    </cfRule>
  </conditionalFormatting>
  <conditionalFormatting sqref="T2:U8">
    <cfRule type="cellIs" dxfId="22" priority="108" operator="greaterThan">
      <formula>32</formula>
    </cfRule>
  </conditionalFormatting>
  <conditionalFormatting sqref="W2:W8">
    <cfRule type="containsText" dxfId="21" priority="37" operator="containsText" text="Nubi sparse">
      <formula>NOT(ISERROR(SEARCH("Nubi sparse",W2)))</formula>
    </cfRule>
    <cfRule type="containsText" dxfId="20" priority="40" operator="containsText" text="Sereno">
      <formula>NOT(ISERROR(SEARCH("Sereno",W2)))</formula>
    </cfRule>
    <cfRule type="containsText" dxfId="19" priority="39" operator="containsText" text="Poche nubi">
      <formula>NOT(ISERROR(SEARCH("Poche nubi",W2)))</formula>
    </cfRule>
    <cfRule type="containsText" dxfId="18" priority="38" operator="containsText" text="Poco nuvoloso">
      <formula>NOT(ISERROR(SEARCH("Poco nuvoloso",W2)))</formula>
    </cfRule>
    <cfRule type="containsText" dxfId="17" priority="36" operator="containsText" text="Nuvoloso">
      <formula>NOT(ISERROR(SEARCH("Nuvoloso",W2)))</formula>
    </cfRule>
    <cfRule type="containsText" dxfId="16" priority="35" operator="containsText" text="Molto nuvoloso">
      <formula>NOT(ISERROR(SEARCH("Molto nuvoloso",W2)))</formula>
    </cfRule>
    <cfRule type="containsText" dxfId="15" priority="34" operator="containsText" text="Coperto">
      <formula>NOT(ISERROR(SEARCH("Coperto",W2)))</formula>
    </cfRule>
  </conditionalFormatting>
  <conditionalFormatting sqref="X2:X8">
    <cfRule type="dataBar" priority="89">
      <dataBar>
        <cfvo type="min"/>
        <cfvo type="max"/>
        <color rgb="FF638EC6"/>
      </dataBar>
    </cfRule>
  </conditionalFormatting>
  <conditionalFormatting sqref="Y2:Y7">
    <cfRule type="cellIs" priority="9" operator="greaterThan">
      <formula>0</formula>
    </cfRule>
  </conditionalFormatting>
  <conditionalFormatting sqref="AA2:AA7">
    <cfRule type="containsText" dxfId="14" priority="7" operator="containsText" text="Brezza">
      <formula>NOT(ISERROR(SEARCH("Brezza",AA2)))</formula>
    </cfRule>
    <cfRule type="containsText" dxfId="13" priority="8" operator="containsText" text="Calma">
      <formula>NOT(ISERROR(SEARCH("Calma",AA2)))</formula>
    </cfRule>
    <cfRule type="containsText" dxfId="12" priority="1" operator="containsText" text="Uragano">
      <formula>NOT(ISERROR(SEARCH("Uragano",AA2)))</formula>
    </cfRule>
    <cfRule type="containsText" dxfId="11" priority="6" operator="containsText" text="Teso">
      <formula>NOT(ISERROR(SEARCH("Teso",AA2)))</formula>
    </cfRule>
    <cfRule type="containsText" dxfId="10" priority="5" operator="containsText" text="Forte">
      <formula>NOT(ISERROR(SEARCH("Forte",AA2)))</formula>
    </cfRule>
    <cfRule type="containsText" dxfId="9" priority="4" operator="containsText" text="Burrasca">
      <formula>NOT(ISERROR(SEARCH("Burrasca",AA2)))</formula>
    </cfRule>
    <cfRule type="containsText" dxfId="8" priority="3" operator="containsText" text="Tempesta">
      <formula>NOT(ISERROR(SEARCH("Tempesta",AA2)))</formula>
    </cfRule>
    <cfRule type="containsText" dxfId="7" priority="2" operator="containsText" text="Fortunale">
      <formula>NOT(ISERROR(SEARCH("Fortunale",AA2)))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topLeftCell="A34" zoomScale="95" zoomScaleNormal="95" workbookViewId="0">
      <selection activeCell="D4" sqref="D4"/>
    </sheetView>
  </sheetViews>
  <sheetFormatPr defaultColWidth="11.5546875" defaultRowHeight="14.4" x14ac:dyDescent="0.3"/>
  <cols>
    <col min="1" max="1" width="17.21875" bestFit="1" customWidth="1"/>
    <col min="2" max="2" width="18.33203125" bestFit="1" customWidth="1"/>
    <col min="3" max="4" width="20.33203125" bestFit="1" customWidth="1"/>
    <col min="5" max="5" width="23" bestFit="1" customWidth="1"/>
    <col min="6" max="6" width="22.88671875" bestFit="1" customWidth="1"/>
    <col min="7" max="7" width="24.109375" bestFit="1" customWidth="1"/>
    <col min="8" max="8" width="24" bestFit="1" customWidth="1"/>
  </cols>
  <sheetData>
    <row r="1" spans="1:8" x14ac:dyDescent="0.3">
      <c r="A1" s="22"/>
      <c r="B1" s="30" t="s">
        <v>179</v>
      </c>
      <c r="C1" s="22"/>
      <c r="D1" s="22"/>
      <c r="E1" s="22"/>
      <c r="F1" s="22"/>
      <c r="G1" s="22"/>
      <c r="H1" s="22"/>
    </row>
    <row r="2" spans="1:8" x14ac:dyDescent="0.3">
      <c r="A2" s="30" t="s">
        <v>0</v>
      </c>
      <c r="B2" s="22" t="s">
        <v>180</v>
      </c>
      <c r="C2" s="22" t="s">
        <v>181</v>
      </c>
      <c r="D2" s="22" t="s">
        <v>182</v>
      </c>
      <c r="E2" s="22" t="s">
        <v>183</v>
      </c>
      <c r="F2" s="22" t="s">
        <v>184</v>
      </c>
      <c r="G2" s="22" t="s">
        <v>185</v>
      </c>
      <c r="H2" s="22" t="s">
        <v>186</v>
      </c>
    </row>
    <row r="3" spans="1:8" x14ac:dyDescent="0.3">
      <c r="A3" s="31" t="s">
        <v>151</v>
      </c>
      <c r="B3" s="29">
        <v>277.11200000000002</v>
      </c>
      <c r="C3" s="29">
        <v>81.166666666666671</v>
      </c>
      <c r="D3" s="29">
        <v>72.666666666666671</v>
      </c>
      <c r="E3" s="29">
        <v>16.342966666666669</v>
      </c>
      <c r="F3" s="29">
        <v>2.7621333333333329</v>
      </c>
      <c r="G3" s="29">
        <v>7.1975166666666661</v>
      </c>
      <c r="H3" s="29">
        <v>-0.89052099999999967</v>
      </c>
    </row>
    <row r="4" spans="1:8" x14ac:dyDescent="0.3">
      <c r="A4" s="31" t="s">
        <v>152</v>
      </c>
      <c r="B4" s="29">
        <v>270.43799999999999</v>
      </c>
      <c r="C4" s="29">
        <v>53.650000000000013</v>
      </c>
      <c r="D4" s="29">
        <v>27.012499999999999</v>
      </c>
      <c r="E4" s="29">
        <v>5.0545177387499987</v>
      </c>
      <c r="F4" s="29">
        <v>-12.365471250000001</v>
      </c>
      <c r="G4" s="29">
        <v>2.7601318125000001</v>
      </c>
      <c r="H4" s="29">
        <v>-11.90374875</v>
      </c>
    </row>
    <row r="5" spans="1:8" x14ac:dyDescent="0.3">
      <c r="A5" s="31" t="s">
        <v>153</v>
      </c>
      <c r="B5" s="29">
        <v>272.64299999999997</v>
      </c>
      <c r="C5" s="29">
        <v>6.5374999999999996</v>
      </c>
      <c r="D5" s="29">
        <v>31.237500000000001</v>
      </c>
      <c r="E5" s="29">
        <v>1.1791799999999999</v>
      </c>
      <c r="F5" s="29">
        <v>-6.2178549999999992</v>
      </c>
      <c r="G5" s="29">
        <v>-0.96513725000000006</v>
      </c>
      <c r="H5" s="29">
        <v>-5.3702562499999988</v>
      </c>
    </row>
    <row r="6" spans="1:8" x14ac:dyDescent="0.3">
      <c r="A6" s="31" t="s">
        <v>154</v>
      </c>
      <c r="B6" s="29">
        <v>277.096</v>
      </c>
      <c r="C6" s="29">
        <v>22.4</v>
      </c>
      <c r="D6" s="29">
        <v>23.324999999999999</v>
      </c>
      <c r="E6" s="29">
        <v>2.2674300000000001</v>
      </c>
      <c r="F6" s="29">
        <v>-6.2987687499999998</v>
      </c>
      <c r="G6" s="29">
        <v>0.45790939999999991</v>
      </c>
      <c r="H6" s="29">
        <v>-3.7266175000000001</v>
      </c>
    </row>
    <row r="7" spans="1:8" x14ac:dyDescent="0.3">
      <c r="A7" s="31" t="s">
        <v>155</v>
      </c>
      <c r="B7" s="29">
        <v>278.14</v>
      </c>
      <c r="C7" s="29">
        <v>59.637500000000003</v>
      </c>
      <c r="D7" s="29">
        <v>44.325000000000003</v>
      </c>
      <c r="E7" s="29">
        <v>3.0987687500000001</v>
      </c>
      <c r="F7" s="29">
        <v>-6.1196662500000008</v>
      </c>
      <c r="G7" s="29">
        <v>0.94503162499999993</v>
      </c>
      <c r="H7" s="29">
        <v>0.33497234999999997</v>
      </c>
    </row>
    <row r="8" spans="1:8" x14ac:dyDescent="0.3">
      <c r="A8" s="31" t="s">
        <v>156</v>
      </c>
      <c r="B8" s="29">
        <v>280.56200000000001</v>
      </c>
      <c r="C8" s="29">
        <v>63.95</v>
      </c>
      <c r="D8" s="29">
        <v>82.8125</v>
      </c>
      <c r="E8" s="29">
        <v>2.8935474999999999</v>
      </c>
      <c r="F8" s="29">
        <v>-1.7625067299999999</v>
      </c>
      <c r="G8" s="29">
        <v>8.66286E-2</v>
      </c>
      <c r="H8" s="29">
        <v>1.39754125</v>
      </c>
    </row>
    <row r="9" spans="1:8" hidden="1" x14ac:dyDescent="0.3">
      <c r="A9" s="31" t="s">
        <v>157</v>
      </c>
      <c r="B9" s="29">
        <v>280.93400000000003</v>
      </c>
      <c r="C9" s="29">
        <v>74.900000000000006</v>
      </c>
      <c r="D9" s="29">
        <v>94.3</v>
      </c>
      <c r="E9" s="29">
        <v>1.4893000000000001</v>
      </c>
      <c r="F9" s="29">
        <v>0.55899200000000004</v>
      </c>
      <c r="G9" s="29">
        <v>-0.24710699999999999</v>
      </c>
      <c r="H9" s="29">
        <v>5.4120400000000002</v>
      </c>
    </row>
    <row r="10" spans="1:8" x14ac:dyDescent="0.3">
      <c r="A10" s="31" t="s">
        <v>158</v>
      </c>
      <c r="B10" s="29">
        <v>270.43799999999999</v>
      </c>
      <c r="C10" s="29">
        <v>44.722727272727283</v>
      </c>
      <c r="D10" s="29">
        <v>45.045454545454547</v>
      </c>
      <c r="E10" s="29">
        <v>3.7833125434090911</v>
      </c>
      <c r="F10" s="29">
        <v>-5.756107996363637</v>
      </c>
      <c r="G10" s="29">
        <v>1.082317193181819</v>
      </c>
      <c r="H10" s="29">
        <v>-3.441008959090909</v>
      </c>
    </row>
    <row r="13" spans="1:8" x14ac:dyDescent="0.3">
      <c r="A13" s="23" t="s">
        <v>187</v>
      </c>
      <c r="B13" s="26" t="s">
        <v>188</v>
      </c>
      <c r="C13" s="26" t="s">
        <v>189</v>
      </c>
      <c r="D13" s="26" t="s">
        <v>190</v>
      </c>
      <c r="E13" s="26" t="s">
        <v>191</v>
      </c>
      <c r="F13" s="26" t="s">
        <v>192</v>
      </c>
      <c r="G13" s="26" t="s">
        <v>193</v>
      </c>
      <c r="H13" s="26" t="s">
        <v>194</v>
      </c>
    </row>
    <row r="14" spans="1:8" x14ac:dyDescent="0.3">
      <c r="A14" s="23" t="str">
        <f t="shared" ref="A14:A20" si="0">A3</f>
        <v>22-nov</v>
      </c>
      <c r="B14" s="29">
        <f t="shared" ref="B14:B20" si="1">B3-273.15</f>
        <v>3.9620000000000459</v>
      </c>
      <c r="C14" s="29">
        <f t="shared" ref="C14:H20" si="2">C3</f>
        <v>81.166666666666671</v>
      </c>
      <c r="D14" s="29">
        <f t="shared" si="2"/>
        <v>72.666666666666671</v>
      </c>
      <c r="E14" s="29">
        <f t="shared" si="2"/>
        <v>16.342966666666669</v>
      </c>
      <c r="F14" s="29">
        <f t="shared" si="2"/>
        <v>2.7621333333333329</v>
      </c>
      <c r="G14" s="29">
        <f t="shared" si="2"/>
        <v>7.1975166666666661</v>
      </c>
      <c r="H14" s="29">
        <f t="shared" si="2"/>
        <v>-0.89052099999999967</v>
      </c>
    </row>
    <row r="15" spans="1:8" x14ac:dyDescent="0.3">
      <c r="A15" s="23" t="str">
        <f t="shared" si="0"/>
        <v>23-nov</v>
      </c>
      <c r="B15" s="29">
        <f t="shared" si="1"/>
        <v>-2.7119999999999891</v>
      </c>
      <c r="C15" s="29">
        <f t="shared" si="2"/>
        <v>53.650000000000013</v>
      </c>
      <c r="D15" s="29">
        <f t="shared" si="2"/>
        <v>27.012499999999999</v>
      </c>
      <c r="E15" s="29">
        <f t="shared" si="2"/>
        <v>5.0545177387499987</v>
      </c>
      <c r="F15" s="29">
        <f t="shared" si="2"/>
        <v>-12.365471250000001</v>
      </c>
      <c r="G15" s="29">
        <f t="shared" si="2"/>
        <v>2.7601318125000001</v>
      </c>
      <c r="H15" s="29">
        <f t="shared" si="2"/>
        <v>-11.90374875</v>
      </c>
    </row>
    <row r="16" spans="1:8" x14ac:dyDescent="0.3">
      <c r="A16" s="23" t="str">
        <f t="shared" si="0"/>
        <v>24-nov</v>
      </c>
      <c r="B16" s="29">
        <f t="shared" si="1"/>
        <v>-0.507000000000005</v>
      </c>
      <c r="C16" s="29">
        <f t="shared" si="2"/>
        <v>6.5374999999999996</v>
      </c>
      <c r="D16" s="29">
        <f t="shared" si="2"/>
        <v>31.237500000000001</v>
      </c>
      <c r="E16" s="29">
        <f t="shared" si="2"/>
        <v>1.1791799999999999</v>
      </c>
      <c r="F16" s="29">
        <f t="shared" si="2"/>
        <v>-6.2178549999999992</v>
      </c>
      <c r="G16" s="29">
        <f t="shared" si="2"/>
        <v>-0.96513725000000006</v>
      </c>
      <c r="H16" s="29">
        <f t="shared" si="2"/>
        <v>-5.3702562499999988</v>
      </c>
    </row>
    <row r="17" spans="1:8" x14ac:dyDescent="0.3">
      <c r="A17" s="23" t="str">
        <f t="shared" si="0"/>
        <v>25-nov</v>
      </c>
      <c r="B17" s="29">
        <f t="shared" si="1"/>
        <v>3.9460000000000264</v>
      </c>
      <c r="C17" s="29">
        <f t="shared" si="2"/>
        <v>22.4</v>
      </c>
      <c r="D17" s="29">
        <f t="shared" si="2"/>
        <v>23.324999999999999</v>
      </c>
      <c r="E17" s="29">
        <f t="shared" si="2"/>
        <v>2.2674300000000001</v>
      </c>
      <c r="F17" s="29">
        <f t="shared" si="2"/>
        <v>-6.2987687499999998</v>
      </c>
      <c r="G17" s="29">
        <f t="shared" si="2"/>
        <v>0.45790939999999991</v>
      </c>
      <c r="H17" s="29">
        <f t="shared" si="2"/>
        <v>-3.7266175000000001</v>
      </c>
    </row>
    <row r="18" spans="1:8" x14ac:dyDescent="0.3">
      <c r="A18" s="23" t="str">
        <f t="shared" si="0"/>
        <v>26-nov</v>
      </c>
      <c r="B18" s="29">
        <f t="shared" si="1"/>
        <v>4.9900000000000091</v>
      </c>
      <c r="C18" s="29">
        <f t="shared" si="2"/>
        <v>59.637500000000003</v>
      </c>
      <c r="D18" s="29">
        <f t="shared" si="2"/>
        <v>44.325000000000003</v>
      </c>
      <c r="E18" s="29">
        <f t="shared" si="2"/>
        <v>3.0987687500000001</v>
      </c>
      <c r="F18" s="29">
        <f t="shared" si="2"/>
        <v>-6.1196662500000008</v>
      </c>
      <c r="G18" s="29">
        <f t="shared" si="2"/>
        <v>0.94503162499999993</v>
      </c>
      <c r="H18" s="29">
        <f t="shared" si="2"/>
        <v>0.33497234999999997</v>
      </c>
    </row>
    <row r="19" spans="1:8" x14ac:dyDescent="0.3">
      <c r="A19" s="23" t="str">
        <f t="shared" si="0"/>
        <v>27-nov</v>
      </c>
      <c r="B19" s="29">
        <f t="shared" si="1"/>
        <v>7.4120000000000346</v>
      </c>
      <c r="C19" s="29">
        <f t="shared" si="2"/>
        <v>63.95</v>
      </c>
      <c r="D19" s="29">
        <f t="shared" si="2"/>
        <v>82.8125</v>
      </c>
      <c r="E19" s="29">
        <f t="shared" si="2"/>
        <v>2.8935474999999999</v>
      </c>
      <c r="F19" s="29">
        <f t="shared" si="2"/>
        <v>-1.7625067299999999</v>
      </c>
      <c r="G19" s="29">
        <f t="shared" si="2"/>
        <v>8.66286E-2</v>
      </c>
      <c r="H19" s="29">
        <f t="shared" si="2"/>
        <v>1.39754125</v>
      </c>
    </row>
    <row r="20" spans="1:8" hidden="1" x14ac:dyDescent="0.3">
      <c r="A20" t="str">
        <f t="shared" si="0"/>
        <v>28-nov</v>
      </c>
      <c r="B20" s="8">
        <f t="shared" si="1"/>
        <v>7.7840000000000487</v>
      </c>
      <c r="C20" s="8">
        <f t="shared" si="2"/>
        <v>74.900000000000006</v>
      </c>
      <c r="D20" s="8">
        <f t="shared" si="2"/>
        <v>94.3</v>
      </c>
      <c r="E20" s="8">
        <f t="shared" si="2"/>
        <v>1.4893000000000001</v>
      </c>
      <c r="F20" s="8">
        <f t="shared" si="2"/>
        <v>0.55899200000000004</v>
      </c>
      <c r="G20" s="8">
        <f t="shared" si="2"/>
        <v>-0.24710699999999999</v>
      </c>
      <c r="H20" s="8">
        <f t="shared" si="2"/>
        <v>5.4120400000000002</v>
      </c>
    </row>
    <row r="23" spans="1:8" x14ac:dyDescent="0.3">
      <c r="A23" s="23" t="str">
        <f t="shared" ref="A23:D30" si="3">A13</f>
        <v>Data</v>
      </c>
      <c r="B23" s="26" t="str">
        <f t="shared" si="3"/>
        <v>Min850</v>
      </c>
      <c r="C23" s="26" t="str">
        <f t="shared" si="3"/>
        <v>RH850</v>
      </c>
      <c r="D23" s="26" t="str">
        <f t="shared" si="3"/>
        <v>RH700</v>
      </c>
      <c r="E23" s="26" t="s">
        <v>192</v>
      </c>
      <c r="F23" s="26" t="s">
        <v>194</v>
      </c>
    </row>
    <row r="24" spans="1:8" x14ac:dyDescent="0.3">
      <c r="A24" s="23" t="str">
        <f t="shared" si="3"/>
        <v>22-nov</v>
      </c>
      <c r="B24" s="29">
        <f t="shared" si="3"/>
        <v>3.9620000000000459</v>
      </c>
      <c r="C24" s="29">
        <f t="shared" si="3"/>
        <v>81.166666666666671</v>
      </c>
      <c r="D24" s="29">
        <f t="shared" si="3"/>
        <v>72.666666666666671</v>
      </c>
      <c r="E24" s="29">
        <f t="shared" ref="E24:F30" si="4">SQRT(POWER(E14,2)+POWER(F14,2))*3.6*0.54</f>
        <v>32.221290686675232</v>
      </c>
      <c r="F24" s="29">
        <f t="shared" si="4"/>
        <v>14.986919574774719</v>
      </c>
      <c r="G24" s="8"/>
      <c r="H24" s="8"/>
    </row>
    <row r="25" spans="1:8" x14ac:dyDescent="0.3">
      <c r="A25" s="23" t="str">
        <f t="shared" si="3"/>
        <v>23-nov</v>
      </c>
      <c r="B25" s="29">
        <f t="shared" si="3"/>
        <v>-2.7119999999999891</v>
      </c>
      <c r="C25" s="29">
        <f t="shared" si="3"/>
        <v>53.650000000000013</v>
      </c>
      <c r="D25" s="29">
        <f t="shared" si="3"/>
        <v>27.012499999999999</v>
      </c>
      <c r="E25" s="29">
        <f t="shared" si="4"/>
        <v>25.969179145084087</v>
      </c>
      <c r="F25" s="29">
        <f t="shared" si="4"/>
        <v>24.630043237244855</v>
      </c>
      <c r="G25" s="8"/>
      <c r="H25" s="8"/>
    </row>
    <row r="26" spans="1:8" x14ac:dyDescent="0.3">
      <c r="A26" s="23" t="str">
        <f t="shared" si="3"/>
        <v>24-nov</v>
      </c>
      <c r="B26" s="29">
        <f t="shared" si="3"/>
        <v>-0.507000000000005</v>
      </c>
      <c r="C26" s="29">
        <f t="shared" si="3"/>
        <v>6.5374999999999996</v>
      </c>
      <c r="D26" s="29">
        <f t="shared" si="3"/>
        <v>31.237500000000001</v>
      </c>
      <c r="E26" s="29">
        <f t="shared" si="4"/>
        <v>12.302953264342927</v>
      </c>
      <c r="F26" s="29">
        <f t="shared" si="4"/>
        <v>12.232257680357909</v>
      </c>
      <c r="G26" s="8"/>
      <c r="H26" s="8"/>
    </row>
    <row r="27" spans="1:8" x14ac:dyDescent="0.3">
      <c r="A27" s="23" t="str">
        <f t="shared" si="3"/>
        <v>25-nov</v>
      </c>
      <c r="B27" s="29">
        <f t="shared" si="3"/>
        <v>3.9460000000000264</v>
      </c>
      <c r="C27" s="29">
        <f t="shared" si="3"/>
        <v>22.4</v>
      </c>
      <c r="D27" s="29">
        <f t="shared" si="3"/>
        <v>23.324999999999999</v>
      </c>
      <c r="E27" s="29">
        <f t="shared" si="4"/>
        <v>13.014020349229371</v>
      </c>
      <c r="F27" s="29">
        <f t="shared" si="4"/>
        <v>12.277120919983687</v>
      </c>
      <c r="G27" s="8"/>
      <c r="H27" s="8"/>
    </row>
    <row r="28" spans="1:8" x14ac:dyDescent="0.3">
      <c r="A28" s="23" t="str">
        <f t="shared" si="3"/>
        <v>26-nov</v>
      </c>
      <c r="B28" s="29">
        <f t="shared" si="3"/>
        <v>4.9900000000000091</v>
      </c>
      <c r="C28" s="29">
        <f t="shared" si="3"/>
        <v>59.637500000000003</v>
      </c>
      <c r="D28" s="29">
        <f t="shared" si="3"/>
        <v>44.325000000000003</v>
      </c>
      <c r="E28" s="29">
        <f t="shared" si="4"/>
        <v>13.334859856051075</v>
      </c>
      <c r="F28" s="29">
        <f t="shared" si="4"/>
        <v>12.037646052478168</v>
      </c>
      <c r="G28" s="8"/>
      <c r="H28" s="8"/>
    </row>
    <row r="29" spans="1:8" x14ac:dyDescent="0.3">
      <c r="A29" s="23" t="str">
        <f t="shared" si="3"/>
        <v>27-nov</v>
      </c>
      <c r="B29" s="29">
        <f t="shared" si="3"/>
        <v>7.4120000000000346</v>
      </c>
      <c r="C29" s="29">
        <f t="shared" si="3"/>
        <v>63.95</v>
      </c>
      <c r="D29" s="29">
        <f t="shared" si="3"/>
        <v>82.8125</v>
      </c>
      <c r="E29" s="29">
        <f t="shared" si="4"/>
        <v>6.5864163375642661</v>
      </c>
      <c r="F29" s="29">
        <f t="shared" si="4"/>
        <v>3.4304492306192764</v>
      </c>
      <c r="G29" s="8"/>
      <c r="H29" s="8"/>
    </row>
    <row r="30" spans="1:8" hidden="1" x14ac:dyDescent="0.3">
      <c r="A30" s="21" t="str">
        <f t="shared" si="3"/>
        <v>28-nov</v>
      </c>
      <c r="B30" s="8">
        <f t="shared" si="3"/>
        <v>7.7840000000000487</v>
      </c>
      <c r="C30" s="8">
        <f t="shared" si="3"/>
        <v>74.900000000000006</v>
      </c>
      <c r="D30" s="8">
        <f t="shared" si="3"/>
        <v>94.3</v>
      </c>
      <c r="E30" s="8">
        <f t="shared" si="4"/>
        <v>3.0924186009895434</v>
      </c>
      <c r="F30" s="8">
        <f t="shared" si="4"/>
        <v>1.1881226810087826</v>
      </c>
      <c r="G30" s="8"/>
      <c r="H30" s="8"/>
    </row>
    <row r="31" spans="1:8" x14ac:dyDescent="0.3">
      <c r="A31" s="21"/>
    </row>
    <row r="32" spans="1:8" x14ac:dyDescent="0.3">
      <c r="A32" s="23" t="str">
        <f t="shared" ref="A32:B39" si="5">A23</f>
        <v>Data</v>
      </c>
      <c r="B32" s="26" t="str">
        <f t="shared" si="5"/>
        <v>Min850</v>
      </c>
      <c r="C32" s="26" t="s">
        <v>195</v>
      </c>
      <c r="D32" s="26" t="s">
        <v>196</v>
      </c>
    </row>
    <row r="33" spans="1:6" x14ac:dyDescent="0.3">
      <c r="A33" s="23" t="str">
        <f t="shared" si="5"/>
        <v>22-nov</v>
      </c>
      <c r="B33" s="29">
        <f t="shared" si="5"/>
        <v>3.9620000000000459</v>
      </c>
      <c r="C33" s="29">
        <f t="shared" ref="C33:C39" si="6">(C24+D24)/2</f>
        <v>76.916666666666671</v>
      </c>
      <c r="D33" s="29">
        <f t="shared" ref="D33:D39" si="7">(E24+F24)/2</f>
        <v>23.604105130724975</v>
      </c>
    </row>
    <row r="34" spans="1:6" x14ac:dyDescent="0.3">
      <c r="A34" s="23" t="str">
        <f t="shared" si="5"/>
        <v>23-nov</v>
      </c>
      <c r="B34" s="29">
        <f t="shared" si="5"/>
        <v>-2.7119999999999891</v>
      </c>
      <c r="C34" s="29">
        <f t="shared" si="6"/>
        <v>40.331250000000004</v>
      </c>
      <c r="D34" s="29">
        <f t="shared" si="7"/>
        <v>25.299611191164473</v>
      </c>
    </row>
    <row r="35" spans="1:6" x14ac:dyDescent="0.3">
      <c r="A35" s="23" t="str">
        <f t="shared" si="5"/>
        <v>24-nov</v>
      </c>
      <c r="B35" s="29">
        <f t="shared" si="5"/>
        <v>-0.507000000000005</v>
      </c>
      <c r="C35" s="29">
        <f t="shared" si="6"/>
        <v>18.887499999999999</v>
      </c>
      <c r="D35" s="29">
        <f t="shared" si="7"/>
        <v>12.267605472350418</v>
      </c>
    </row>
    <row r="36" spans="1:6" x14ac:dyDescent="0.3">
      <c r="A36" s="23" t="str">
        <f t="shared" si="5"/>
        <v>25-nov</v>
      </c>
      <c r="B36" s="29">
        <f t="shared" si="5"/>
        <v>3.9460000000000264</v>
      </c>
      <c r="C36" s="29">
        <f t="shared" si="6"/>
        <v>22.862499999999997</v>
      </c>
      <c r="D36" s="29">
        <f t="shared" si="7"/>
        <v>12.645570634606528</v>
      </c>
    </row>
    <row r="37" spans="1:6" x14ac:dyDescent="0.3">
      <c r="A37" s="23" t="str">
        <f t="shared" si="5"/>
        <v>26-nov</v>
      </c>
      <c r="B37" s="29">
        <f t="shared" si="5"/>
        <v>4.9900000000000091</v>
      </c>
      <c r="C37" s="29">
        <f t="shared" si="6"/>
        <v>51.981250000000003</v>
      </c>
      <c r="D37" s="29">
        <f t="shared" si="7"/>
        <v>12.686252954264621</v>
      </c>
    </row>
    <row r="38" spans="1:6" x14ac:dyDescent="0.3">
      <c r="A38" s="23" t="str">
        <f t="shared" si="5"/>
        <v>27-nov</v>
      </c>
      <c r="B38" s="29">
        <f t="shared" si="5"/>
        <v>7.4120000000000346</v>
      </c>
      <c r="C38" s="29">
        <f t="shared" si="6"/>
        <v>73.381249999999994</v>
      </c>
      <c r="D38" s="29">
        <f t="shared" si="7"/>
        <v>5.0084327840917711</v>
      </c>
    </row>
    <row r="39" spans="1:6" hidden="1" x14ac:dyDescent="0.3">
      <c r="A39" t="str">
        <f t="shared" si="5"/>
        <v>28-nov</v>
      </c>
      <c r="B39" s="8">
        <f t="shared" si="5"/>
        <v>7.7840000000000487</v>
      </c>
      <c r="C39" s="8">
        <f t="shared" si="6"/>
        <v>84.6</v>
      </c>
      <c r="D39" s="8">
        <f t="shared" si="7"/>
        <v>2.1402706409991632</v>
      </c>
    </row>
    <row r="41" spans="1:6" x14ac:dyDescent="0.3">
      <c r="A41" s="22" t="str">
        <f t="shared" ref="A41:A48" si="8">A32</f>
        <v>Data</v>
      </c>
      <c r="B41" s="26" t="s">
        <v>197</v>
      </c>
      <c r="C41" s="26" t="s">
        <v>198</v>
      </c>
      <c r="D41" s="26" t="s">
        <v>199</v>
      </c>
      <c r="E41" s="27"/>
      <c r="F41" s="28" t="s">
        <v>200</v>
      </c>
    </row>
    <row r="42" spans="1:6" x14ac:dyDescent="0.3">
      <c r="A42" s="23" t="str">
        <f t="shared" si="8"/>
        <v>22-nov</v>
      </c>
      <c r="B42" s="22">
        <f t="shared" ref="B42:B48" si="9">IF(B33&lt;=-5,1.515*POWER(10,-4)*POWER(B33,4)+9.1633*POWER(10,-3)*POWER(B33,3)+1.8454*POWER(10,-1)*POWER(B33,2)+1.3905*B33+4.1113,0)</f>
        <v>0</v>
      </c>
      <c r="C42" s="22">
        <f t="shared" ref="C42:C48" si="10">-4.6756*POWER(10,-6)*POWER(C33,3)+8.3776*POWER(10,-4)*POWER(C33,2)-2.3534*POWER(10,-2)*C33+3.0433*POWER(10,-1)</f>
        <v>1.3228639866752316</v>
      </c>
      <c r="D42" s="22">
        <f t="shared" ref="D42:D47" si="11">IF(D33&gt;=5.6,-1.6259*POWER(10,-5)*POWER(D33,4)+9.3575*POWER(10,-4)*POWER(D33,3)-1.6316*POWER(10,-2)*POWER(D33,2)+1.2678*POWER(10,-1)*D33+3.875*POWER(10,-1),0)</f>
        <v>1.5485403349050559</v>
      </c>
      <c r="E42" s="22"/>
      <c r="F42" s="24">
        <f t="shared" ref="F42:F48" si="12">B42*C42*D42</f>
        <v>0</v>
      </c>
    </row>
    <row r="43" spans="1:6" x14ac:dyDescent="0.3">
      <c r="A43" s="23" t="str">
        <f t="shared" si="8"/>
        <v>23-nov</v>
      </c>
      <c r="B43" s="22">
        <f t="shared" si="9"/>
        <v>0</v>
      </c>
      <c r="C43" s="22">
        <f t="shared" si="10"/>
        <v>0.41114858857944803</v>
      </c>
      <c r="D43" s="22">
        <f t="shared" si="11"/>
        <v>1.6435432464318052</v>
      </c>
      <c r="E43" s="22"/>
      <c r="F43" s="24">
        <f t="shared" si="12"/>
        <v>0</v>
      </c>
    </row>
    <row r="44" spans="1:6" x14ac:dyDescent="0.3">
      <c r="A44" s="23" t="str">
        <f t="shared" si="8"/>
        <v>24-nov</v>
      </c>
      <c r="B44" s="22">
        <f t="shared" si="9"/>
        <v>0</v>
      </c>
      <c r="C44" s="22">
        <f t="shared" si="10"/>
        <v>0.12718847056518823</v>
      </c>
      <c r="D44" s="22">
        <f t="shared" si="11"/>
        <v>0.84666706733885033</v>
      </c>
      <c r="E44" s="22"/>
      <c r="F44" s="24">
        <f t="shared" si="12"/>
        <v>0</v>
      </c>
    </row>
    <row r="45" spans="1:6" x14ac:dyDescent="0.3">
      <c r="A45" s="23" t="str">
        <f t="shared" si="8"/>
        <v>25-nov</v>
      </c>
      <c r="B45" s="22">
        <f t="shared" si="9"/>
        <v>0</v>
      </c>
      <c r="C45" s="22">
        <f t="shared" si="10"/>
        <v>0.14830213375342094</v>
      </c>
      <c r="D45" s="22">
        <f t="shared" si="11"/>
        <v>0.85807704770381665</v>
      </c>
      <c r="E45" s="22"/>
      <c r="F45" s="24">
        <f t="shared" si="12"/>
        <v>0</v>
      </c>
    </row>
    <row r="46" spans="1:6" x14ac:dyDescent="0.3">
      <c r="A46" s="23" t="str">
        <f t="shared" si="8"/>
        <v>26-nov</v>
      </c>
      <c r="B46" s="22">
        <f t="shared" si="9"/>
        <v>0</v>
      </c>
      <c r="C46" s="22">
        <f t="shared" si="10"/>
        <v>0.68795710258838327</v>
      </c>
      <c r="D46" s="22">
        <f t="shared" si="11"/>
        <v>0.8593655057435905</v>
      </c>
      <c r="E46" s="22"/>
      <c r="F46" s="24">
        <f t="shared" si="12"/>
        <v>0</v>
      </c>
    </row>
    <row r="47" spans="1:6" x14ac:dyDescent="0.3">
      <c r="A47" s="23" t="str">
        <f t="shared" si="8"/>
        <v>27-nov</v>
      </c>
      <c r="B47" s="22">
        <f t="shared" si="9"/>
        <v>0</v>
      </c>
      <c r="C47" s="22">
        <f t="shared" si="10"/>
        <v>1.2410173237051298</v>
      </c>
      <c r="D47" s="22">
        <f t="shared" si="11"/>
        <v>0</v>
      </c>
      <c r="E47" s="22"/>
      <c r="F47" s="24">
        <f t="shared" si="12"/>
        <v>0</v>
      </c>
    </row>
    <row r="48" spans="1:6" hidden="1" x14ac:dyDescent="0.3">
      <c r="A48" t="str">
        <f t="shared" si="8"/>
        <v>28-nov</v>
      </c>
      <c r="B48">
        <f t="shared" si="9"/>
        <v>0</v>
      </c>
      <c r="C48">
        <f t="shared" si="10"/>
        <v>1.4782800983583997</v>
      </c>
      <c r="D48">
        <f>IF(D39&gt;=3,-1.6259*POWER(10,-5)*POWER(D39,4)+9.3575*POWER(10,-4)*POWER(D39,3)-1.6316*POWER(10,-2)*POWER(D39,2)+1.2678*POWER(10,-1)*D39+3.875*POWER(10,-1),0)</f>
        <v>0</v>
      </c>
      <c r="F48" s="9">
        <f t="shared" si="12"/>
        <v>0</v>
      </c>
    </row>
    <row r="50" spans="1:6" x14ac:dyDescent="0.3">
      <c r="B50" s="25" t="s">
        <v>201</v>
      </c>
      <c r="C50" s="21"/>
      <c r="D50" s="32" t="s">
        <v>202</v>
      </c>
    </row>
    <row r="51" spans="1:6" x14ac:dyDescent="0.3">
      <c r="A51" s="23" t="s">
        <v>187</v>
      </c>
      <c r="B51" s="26" t="s">
        <v>197</v>
      </c>
      <c r="C51" s="26" t="s">
        <v>198</v>
      </c>
      <c r="D51" s="26" t="s">
        <v>199</v>
      </c>
      <c r="E51" s="27"/>
      <c r="F51" s="28" t="s">
        <v>200</v>
      </c>
    </row>
    <row r="52" spans="1:6" x14ac:dyDescent="0.3">
      <c r="A52" s="23" t="str">
        <f t="shared" ref="A52:A57" si="13">A42</f>
        <v>22-nov</v>
      </c>
      <c r="B52" s="22">
        <f t="shared" ref="B52:B57" si="14">(1.515*POWER(10,-4)*POWER(B33,4)+9.1633*POWER(10,-3)*POWER(B33,3)+1.8454*POWER(10,-1)*POWER(B33,2)+1.3905*B33+4.1113)</f>
        <v>13.124494012256125</v>
      </c>
      <c r="C52" s="22">
        <f t="shared" ref="C52:C57" si="15">-4.6756*POWER(10,-6)*POWER(C33,3)+8.3776*POWER(10,-4)*POWER(C33,2)-2.3534*POWER(10,-2)*C33+3.0433*POWER(10,-1)</f>
        <v>1.3228639866752316</v>
      </c>
      <c r="D52" s="22">
        <f t="shared" ref="D52:D57" si="16">(-1.6259*POWER(10,-5)*POWER(D33,4)+9.3575*POWER(10,-4)*POWER(D33,3)-1.6316*POWER(10,-2)*POWER(D33,2)+1.2678*POWER(10,-1)*D33+3.875*POWER(10,-1))</f>
        <v>1.5485403349050559</v>
      </c>
      <c r="E52" s="22"/>
      <c r="F52" s="24">
        <f t="shared" ref="F52:F57" si="17">B52*C52*D52</f>
        <v>26.885634142535544</v>
      </c>
    </row>
    <row r="53" spans="1:6" x14ac:dyDescent="0.3">
      <c r="A53" s="23" t="str">
        <f t="shared" si="13"/>
        <v>23-nov</v>
      </c>
      <c r="B53" s="22">
        <f t="shared" si="14"/>
        <v>1.5229640344890392</v>
      </c>
      <c r="C53" s="22">
        <f t="shared" si="15"/>
        <v>0.41114858857944803</v>
      </c>
      <c r="D53" s="22">
        <f t="shared" si="16"/>
        <v>1.6435432464318052</v>
      </c>
      <c r="E53" s="22"/>
      <c r="F53" s="24">
        <f t="shared" si="17"/>
        <v>1.0291284568866372</v>
      </c>
    </row>
    <row r="54" spans="1:6" x14ac:dyDescent="0.3">
      <c r="A54" s="23" t="str">
        <f t="shared" si="13"/>
        <v>24-nov</v>
      </c>
      <c r="B54" s="22">
        <f t="shared" si="14"/>
        <v>3.4525681362289746</v>
      </c>
      <c r="C54" s="22">
        <f t="shared" si="15"/>
        <v>0.12718847056518823</v>
      </c>
      <c r="D54" s="22">
        <f t="shared" si="16"/>
        <v>0.84666706733885033</v>
      </c>
      <c r="E54" s="22"/>
      <c r="F54" s="24">
        <f t="shared" si="17"/>
        <v>0.37179425139706052</v>
      </c>
    </row>
    <row r="55" spans="1:6" x14ac:dyDescent="0.3">
      <c r="A55" s="23" t="str">
        <f t="shared" si="13"/>
        <v>25-nov</v>
      </c>
      <c r="B55" s="22">
        <f t="shared" si="14"/>
        <v>13.071420658243294</v>
      </c>
      <c r="C55" s="22">
        <f t="shared" si="15"/>
        <v>0.14830213375342094</v>
      </c>
      <c r="D55" s="22">
        <f t="shared" si="16"/>
        <v>0.85807704770381665</v>
      </c>
      <c r="E55" s="22"/>
      <c r="F55" s="24">
        <f t="shared" si="17"/>
        <v>1.6633991536656134</v>
      </c>
    </row>
    <row r="56" spans="1:6" x14ac:dyDescent="0.3">
      <c r="A56" s="23" t="str">
        <f t="shared" si="13"/>
        <v>26-nov</v>
      </c>
      <c r="B56" s="22">
        <f t="shared" si="14"/>
        <v>16.877445484258253</v>
      </c>
      <c r="C56" s="22">
        <f t="shared" si="15"/>
        <v>0.68795710258838327</v>
      </c>
      <c r="D56" s="22">
        <f t="shared" si="16"/>
        <v>0.8593655057435905</v>
      </c>
      <c r="E56" s="22"/>
      <c r="F56" s="24">
        <f t="shared" si="17"/>
        <v>9.9780572187454482</v>
      </c>
    </row>
    <row r="57" spans="1:6" x14ac:dyDescent="0.3">
      <c r="A57" s="23" t="str">
        <f t="shared" si="13"/>
        <v>27-nov</v>
      </c>
      <c r="B57" s="22">
        <f t="shared" si="14"/>
        <v>28.744430420064973</v>
      </c>
      <c r="C57" s="22">
        <f t="shared" si="15"/>
        <v>1.2410173237051298</v>
      </c>
      <c r="D57" s="22">
        <f t="shared" si="16"/>
        <v>0.72052302414270297</v>
      </c>
      <c r="E57" s="22"/>
      <c r="F57" s="24">
        <f t="shared" si="17"/>
        <v>25.702739493175738</v>
      </c>
    </row>
  </sheetData>
  <conditionalFormatting sqref="B33:B38">
    <cfRule type="cellIs" dxfId="56" priority="2" operator="lessThanOrEqual">
      <formula>-8</formula>
    </cfRule>
    <cfRule type="cellIs" dxfId="55" priority="4" operator="lessThanOrEqual">
      <formula>-5</formula>
    </cfRule>
  </conditionalFormatting>
  <conditionalFormatting sqref="C33:C38">
    <cfRule type="cellIs" dxfId="54" priority="1" operator="greaterThanOrEqual">
      <formula>60</formula>
    </cfRule>
  </conditionalFormatting>
  <conditionalFormatting sqref="D33:D38">
    <cfRule type="cellIs" dxfId="53" priority="3" operator="greaterThanOrEqual">
      <formula>5.6</formula>
    </cfRule>
  </conditionalFormatting>
  <conditionalFormatting sqref="F42:F47">
    <cfRule type="cellIs" dxfId="52" priority="9" operator="greaterThanOrEqual">
      <formula>2</formula>
    </cfRule>
    <cfRule type="cellIs" dxfId="51" priority="10" operator="between">
      <formula>1</formula>
      <formula>2</formula>
    </cfRule>
    <cfRule type="cellIs" dxfId="50" priority="11" operator="lessThanOrEqual">
      <formula>1</formula>
    </cfRule>
  </conditionalFormatting>
  <conditionalFormatting sqref="F52:F57">
    <cfRule type="cellIs" dxfId="49" priority="5" operator="greaterThanOrEqual">
      <formula>2</formula>
    </cfRule>
    <cfRule type="cellIs" dxfId="48" priority="6" operator="between">
      <formula>1</formula>
      <formula>2</formula>
    </cfRule>
    <cfRule type="cellIs" dxfId="47" priority="7" operator="lessThanOr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final</vt:lpstr>
      <vt:lpstr>final2</vt:lpstr>
      <vt:lpstr>Previsioni</vt:lpstr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</dc:creator>
  <cp:lastModifiedBy>Remo Tomasi</cp:lastModifiedBy>
  <cp:revision>71</cp:revision>
  <dcterms:created xsi:type="dcterms:W3CDTF">2022-01-09T21:53:57Z</dcterms:created>
  <dcterms:modified xsi:type="dcterms:W3CDTF">2024-11-23T00:11:19Z</dcterms:modified>
  <dc:language>it-IT</dc:language>
</cp:coreProperties>
</file>