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zac\OneDrive\Documentos\"/>
    </mc:Choice>
  </mc:AlternateContent>
  <xr:revisionPtr revIDLastSave="0" documentId="13_ncr:1_{AE80A65F-EFC5-4519-8DCC-36B4D46128F6}" xr6:coauthVersionLast="47" xr6:coauthVersionMax="47" xr10:uidLastSave="{00000000-0000-0000-0000-000000000000}"/>
  <bookViews>
    <workbookView xWindow="-120" yWindow="-120" windowWidth="20730" windowHeight="11040" tabRatio="0" xr2:uid="{4540447C-EF7E-4730-8D07-7F5DE0BCA19F}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Planilha1!$D$14</definedName>
    <definedName name="salario">Planilha1!$D$13</definedName>
    <definedName name="sugestao_investimento">Planilha1!$D$15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33" i="1"/>
  <c r="D15" i="1" l="1"/>
  <c r="A3" i="2"/>
  <c r="G4" i="2"/>
  <c r="A15" i="2"/>
  <c r="A16" i="2"/>
  <c r="A17" i="2"/>
  <c r="A18" i="2"/>
  <c r="A19" i="2"/>
  <c r="A20" i="2"/>
  <c r="A9" i="2"/>
  <c r="A10" i="2"/>
  <c r="A11" i="2"/>
  <c r="A12" i="2"/>
  <c r="A13" i="2"/>
  <c r="A14" i="2"/>
  <c r="A4" i="2"/>
  <c r="C38" i="1" s="1"/>
  <c r="D38" i="1" s="1"/>
  <c r="A5" i="2"/>
  <c r="A6" i="2"/>
  <c r="A7" i="2"/>
  <c r="A8" i="2"/>
  <c r="C39" i="1"/>
  <c r="D39" i="1" s="1"/>
  <c r="C37" i="1" l="1"/>
  <c r="D37" i="1" s="1"/>
  <c r="C41" i="1"/>
  <c r="D41" i="1" s="1"/>
  <c r="C36" i="1"/>
  <c r="D36" i="1" s="1"/>
  <c r="C40" i="1"/>
  <c r="D40" i="1" s="1"/>
  <c r="C27" i="1"/>
  <c r="C26" i="1"/>
  <c r="D21" i="1"/>
  <c r="D42" i="1" l="1"/>
  <c r="D22" i="1"/>
  <c r="D25" i="1"/>
  <c r="C29" i="1" l="1"/>
  <c r="D29" i="1" s="1"/>
  <c r="D26" i="1"/>
  <c r="D27" i="1"/>
  <c r="C28" i="1"/>
  <c r="D28" i="1" s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<sst xmlns="http://schemas.openxmlformats.org/spreadsheetml/2006/main" count="71" uniqueCount="34">
  <si>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</si>
  <si>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</si>
  <si>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</si>
  <si>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Quanto de 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</si>
  <si>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</si>
  <si>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</si>
  <si>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</si>
  <si>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</si>
  <si>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</si>
  <si>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</si>
  <si>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CONFIGURAÇÕES</t>
  </si>
  <si>
    <t>Salário</t>
  </si>
  <si>
    <t>Rendimento Carteira</t>
  </si>
  <si>
    <t>Sugestão de Investimento (30%)</t>
  </si>
  <si>
    <t xml:space="preserve">CENÁRIOS </t>
  </si>
  <si>
    <t xml:space="preserve">INVESTIMENTO MENSAL </t>
  </si>
  <si>
    <t>Dividendo</t>
  </si>
  <si>
    <t>Agressivo</t>
  </si>
  <si>
    <t>VALOR A SER INVESTIDO POR MÊS</t>
  </si>
  <si>
    <t>Conservador</t>
  </si>
  <si>
    <t>Moderado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</si>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</sst>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b/>
      <sz val="15"/>
      <color theme="0"/>
      <name val="Century Gothic"/>
      <family val="2"/>
    </font>
    <font>
      <b/>
      <sz val="12"/>
      <color theme="0"/>
      <name val="Century Gothic"/>
      <family val="2"/>
    </font>
    <font>
      <sz val="12"/>
      <color theme="1"/>
      <name val="Century Gothic"/>
      <family val="2"/>
    </font>
    <font>
      <sz val="15"/>
      <color theme="0"/>
      <name val="Century Gothic"/>
      <family val="2"/>
    </font>
    <font>
      <sz val="15"/>
      <color theme="1"/>
      <name val="Century Gothic"/>
      <family val="2"/>
    </font>
    <font>
      <b/>
      <sz val="15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33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55">
    <xf numFmtId="0" fontId="0" fillId="0" borderId="0" xfId="0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7" fillId="4" borderId="6" xfId="0" applyFont="1" applyFill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2" borderId="0" xfId="3"/>
    <xf numFmtId="9" fontId="2" fillId="2" borderId="0" xfId="2" applyFont="1" applyFill="1" applyAlignment="1">
      <alignment horizontal="center"/>
    </xf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3" fillId="6" borderId="0" xfId="4" applyFont="1" applyFill="1" applyBorder="1"/>
    <xf numFmtId="0" fontId="14" fillId="7" borderId="0" xfId="0" applyFont="1" applyFill="1"/>
    <xf numFmtId="167" fontId="14" fillId="7" borderId="0" xfId="1" applyNumberFormat="1" applyFont="1" applyFill="1" applyAlignment="1">
      <alignment horizontal="center"/>
    </xf>
    <xf numFmtId="0" fontId="4" fillId="7" borderId="0" xfId="0" applyFont="1" applyFill="1"/>
    <xf numFmtId="0" fontId="9" fillId="7" borderId="11" xfId="0" applyFont="1" applyFill="1" applyBorder="1" applyAlignment="1">
      <alignment horizontal="left" indent="3"/>
    </xf>
    <xf numFmtId="0" fontId="9" fillId="7" borderId="12" xfId="0" applyFont="1" applyFill="1" applyBorder="1" applyAlignment="1">
      <alignment horizontal="left" indent="3"/>
    </xf>
    <xf numFmtId="167" fontId="3" fillId="7" borderId="3" xfId="0" applyNumberFormat="1" applyFont="1" applyFill="1" applyBorder="1" applyAlignment="1">
      <alignment horizontal="center"/>
    </xf>
    <xf numFmtId="0" fontId="9" fillId="7" borderId="7" xfId="0" applyFont="1" applyFill="1" applyBorder="1" applyAlignment="1">
      <alignment horizontal="left" indent="3"/>
    </xf>
    <xf numFmtId="0" fontId="9" fillId="7" borderId="8" xfId="0" applyFont="1" applyFill="1" applyBorder="1" applyAlignment="1">
      <alignment horizontal="left" indent="3"/>
    </xf>
    <xf numFmtId="0" fontId="9" fillId="7" borderId="9" xfId="0" applyFont="1" applyFill="1" applyBorder="1" applyAlignment="1">
      <alignment horizontal="left" indent="3"/>
    </xf>
    <xf numFmtId="0" fontId="9" fillId="7" borderId="10" xfId="0" applyFont="1" applyFill="1" applyBorder="1" applyAlignment="1">
      <alignment horizontal="left" indent="3"/>
    </xf>
    <xf numFmtId="0" fontId="9" fillId="7" borderId="13" xfId="0" applyFont="1" applyFill="1" applyBorder="1" applyAlignment="1">
      <alignment horizontal="left" indent="3"/>
    </xf>
    <xf numFmtId="167" fontId="3" fillId="7" borderId="14" xfId="0" applyNumberFormat="1" applyFont="1" applyFill="1" applyBorder="1" applyAlignment="1">
      <alignment horizontal="center"/>
    </xf>
    <xf numFmtId="167" fontId="3" fillId="7" borderId="15" xfId="0" applyNumberFormat="1" applyFont="1" applyFill="1" applyBorder="1" applyAlignment="1">
      <alignment horizontal="center"/>
    </xf>
    <xf numFmtId="0" fontId="9" fillId="7" borderId="16" xfId="0" applyFont="1" applyFill="1" applyBorder="1" applyAlignment="1">
      <alignment horizontal="left" indent="3"/>
    </xf>
    <xf numFmtId="167" fontId="3" fillId="7" borderId="17" xfId="0" applyNumberFormat="1" applyFont="1" applyFill="1" applyBorder="1" applyAlignment="1">
      <alignment horizontal="center"/>
    </xf>
    <xf numFmtId="167" fontId="3" fillId="7" borderId="18" xfId="0" applyNumberFormat="1" applyFont="1" applyFill="1" applyBorder="1" applyAlignment="1">
      <alignment horizontal="center"/>
    </xf>
    <xf numFmtId="0" fontId="9" fillId="7" borderId="19" xfId="0" applyFont="1" applyFill="1" applyBorder="1" applyAlignment="1">
      <alignment horizontal="left" indent="3"/>
    </xf>
    <xf numFmtId="167" fontId="3" fillId="7" borderId="20" xfId="0" applyNumberFormat="1" applyFont="1" applyFill="1" applyBorder="1" applyAlignment="1">
      <alignment horizontal="center"/>
    </xf>
    <xf numFmtId="167" fontId="3" fillId="7" borderId="21" xfId="0" applyNumberFormat="1" applyFont="1" applyFill="1" applyBorder="1" applyAlignment="1">
      <alignment horizontal="center"/>
    </xf>
    <xf numFmtId="167" fontId="13" fillId="7" borderId="0" xfId="0" applyNumberFormat="1" applyFont="1" applyFill="1" applyAlignment="1">
      <alignment horizontal="center"/>
    </xf>
    <xf numFmtId="0" fontId="6" fillId="6" borderId="0" xfId="4" applyFont="1" applyFill="1" applyBorder="1" applyAlignment="1">
      <alignment horizontal="center" vertical="center"/>
    </xf>
    <xf numFmtId="167" fontId="6" fillId="6" borderId="0" xfId="4" applyNumberFormat="1" applyFont="1" applyFill="1" applyBorder="1" applyAlignment="1">
      <alignment horizontal="center" vertical="center"/>
    </xf>
    <xf numFmtId="8" fontId="6" fillId="5" borderId="2" xfId="0" applyNumberFormat="1" applyFont="1" applyFill="1" applyBorder="1" applyAlignment="1">
      <alignment horizontal="center"/>
    </xf>
    <xf numFmtId="8" fontId="6" fillId="5" borderId="3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left" indent="3"/>
    </xf>
    <xf numFmtId="0" fontId="8" fillId="5" borderId="10" xfId="0" applyFont="1" applyFill="1" applyBorder="1" applyAlignment="1">
      <alignment horizontal="left" indent="3"/>
    </xf>
    <xf numFmtId="0" fontId="8" fillId="5" borderId="11" xfId="0" applyFont="1" applyFill="1" applyBorder="1" applyAlignment="1">
      <alignment horizontal="left" indent="3"/>
    </xf>
    <xf numFmtId="0" fontId="8" fillId="5" borderId="12" xfId="0" applyFont="1" applyFill="1" applyBorder="1" applyAlignment="1">
      <alignment horizontal="left" indent="3"/>
    </xf>
    <xf numFmtId="0" fontId="6" fillId="6" borderId="0" xfId="4" applyFont="1" applyFill="1" applyBorder="1" applyAlignment="1">
      <alignment horizontal="center"/>
    </xf>
    <xf numFmtId="0" fontId="6" fillId="6" borderId="0" xfId="4" applyFont="1" applyFill="1" applyBorder="1"/>
  </cellXfs>
  <cellStyles count="5">
    <cellStyle name="40% - Ênfase4" xfId="4" builtinId="43"/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BBF6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B-48F3-B675-74185CAD7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16383</xdr:col>
      <xdr:colOff>28575</xdr:colOff>
      <xdr:row>10</xdr:row>
      <xdr:rowOff>57150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46596B0-E5DA-2DFF-36EF-54119280D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03" b="-689"/>
        <a:stretch>
          <a:fillRect/>
        </a:stretch>
      </xdr:blipFill>
      <xdr:spPr>
        <a:xfrm>
          <a:off x="0" y="0"/>
          <a:ext cx="5514975" cy="2152650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42</xdr:row>
      <xdr:rowOff>106846</xdr:rowOff>
    </xdr:from>
    <xdr:to>
      <xdr:col>3</xdr:col>
      <xdr:colOff>1295400</xdr:colOff>
      <xdr:row>54</xdr:row>
      <xdr:rowOff>104775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BF7B2FA-D8EC-E3FD-5CD2-7425E74D3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7</xdr:row>
      <xdr:rowOff>38100</xdr:rowOff>
    </xdr:from>
    <xdr:to>
      <xdr:col>2</xdr:col>
      <xdr:colOff>200024</xdr:colOff>
      <xdr:row>10</xdr:row>
      <xdr:rowOff>142875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26C49624-3C14-7BAC-4367-C814C6B7547B}"/>
            </a:ext>
          </a:extLst>
        </xdr:cNvPr>
        <xdr:cNvSpPr/>
      </xdr:nvSpPr>
      <xdr:spPr>
        <a:xfrm>
          <a:off x="57150" y="1504950"/>
          <a:ext cx="2552699" cy="733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500" b="1">
              <a:ln>
                <a:solidFill>
                  <a:sysClr val="windowText" lastClr="000000"/>
                </a:solidFill>
              </a:ln>
              <a:latin typeface="Century Gothic" panose="020B0502020202020204" pitchFamily="34" charset="0"/>
            </a:rPr>
            <a:t>RÊINVEST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58A1-3DD4-496D-859C-5764441570A9}">
  <dimension ref="A1:XFD55"/>
  <sheetViews>
    <sheetView showGridLines="0" tabSelected="1" zoomScaleNormal="100" workbookViewId="0">
      <selection activeCell="E51" sqref="E51"/>
    </sheetView>
  </sheetViews>
  <sheetFormatPr defaultColWidth="0" defaultRowHeight="16.5" zeroHeight="1" x14ac:dyDescent="0.3"/>
  <cols>
    <col min="1" max="1" width="4" style="2" customWidth="1"/>
    <col min="2" max="2" width="32.140625" style="1" bestFit="1" customWidth="1"/>
    <col min="3" max="3" width="22.5703125" style="3" bestFit="1" customWidth="1"/>
    <col min="4" max="4" width="20" style="1" customWidth="1"/>
    <col min="5" max="5" width="3.5703125" style="1" customWidth="1"/>
    <col min="6" max="16383" width="35.7109375" style="1" hidden="1"/>
    <col min="16384" max="16384" width="0.42578125" style="1" customWidth="1"/>
  </cols>
  <sheetData>
    <row r="1" spans="1:4" x14ac:dyDescent="0.3"/>
    <row r="2" spans="1:4" x14ac:dyDescent="0.3"/>
    <row r="3" spans="1:4" x14ac:dyDescent="0.3"/>
    <row r="4" spans="1:4" x14ac:dyDescent="0.3"/>
    <row r="5" spans="1:4" x14ac:dyDescent="0.3"/>
    <row r="6" spans="1:4" x14ac:dyDescent="0.3"/>
    <row r="7" spans="1:4" x14ac:dyDescent="0.3"/>
    <row r="8" spans="1:4" x14ac:dyDescent="0.3"/>
    <row r="9" spans="1:4" x14ac:dyDescent="0.3"/>
    <row r="10" spans="1:4" x14ac:dyDescent="0.3"/>
    <row r="11" spans="1:4" ht="12.75" customHeight="1" thickBot="1" x14ac:dyDescent="0.35"/>
    <row r="12" spans="1:4" s="8" customFormat="1" ht="34.5" customHeight="1" x14ac:dyDescent="0.25">
      <c r="A12" s="7"/>
      <c r="B12" s="4" t="s">
        <v>10</v>
      </c>
      <c r="C12" s="9"/>
      <c r="D12" s="5"/>
    </row>
    <row r="13" spans="1:4" ht="17.25" x14ac:dyDescent="0.3">
      <c r="B13" s="31" t="s">
        <v>11</v>
      </c>
      <c r="C13" s="32"/>
      <c r="D13" s="10">
        <v>4200</v>
      </c>
    </row>
    <row r="14" spans="1:4" ht="17.25" x14ac:dyDescent="0.3">
      <c r="B14" s="33" t="s">
        <v>12</v>
      </c>
      <c r="C14" s="34"/>
      <c r="D14" s="11">
        <v>6.0000000000000001E-3</v>
      </c>
    </row>
    <row r="15" spans="1:4" ht="18" thickBot="1" x14ac:dyDescent="0.35">
      <c r="B15" s="28" t="s">
        <v>13</v>
      </c>
      <c r="C15" s="29"/>
      <c r="D15" s="30">
        <f>D13*30%</f>
        <v>1260</v>
      </c>
    </row>
    <row r="16" spans="1:4" ht="17.25" thickBot="1" x14ac:dyDescent="0.35"/>
    <row r="17" spans="1:4" s="16" customFormat="1" ht="34.5" customHeight="1" x14ac:dyDescent="0.25">
      <c r="A17" s="15"/>
      <c r="B17" s="4" t="s">
        <v>15</v>
      </c>
      <c r="C17" s="9"/>
      <c r="D17" s="5"/>
    </row>
    <row r="18" spans="1:4" ht="17.25" x14ac:dyDescent="0.3">
      <c r="B18" s="31" t="s">
        <v>0</v>
      </c>
      <c r="C18" s="32"/>
      <c r="D18" s="12">
        <v>2000</v>
      </c>
    </row>
    <row r="19" spans="1:4" ht="17.25" x14ac:dyDescent="0.3">
      <c r="B19" s="33" t="s">
        <v>1</v>
      </c>
      <c r="C19" s="34"/>
      <c r="D19" s="13">
        <v>10</v>
      </c>
    </row>
    <row r="20" spans="1:4" ht="17.25" x14ac:dyDescent="0.3">
      <c r="B20" s="33" t="s">
        <v>2</v>
      </c>
      <c r="C20" s="34"/>
      <c r="D20" s="14">
        <v>1.0789999999999999E-2</v>
      </c>
    </row>
    <row r="21" spans="1:4" x14ac:dyDescent="0.3">
      <c r="B21" s="49" t="s">
        <v>3</v>
      </c>
      <c r="C21" s="50"/>
      <c r="D21" s="47">
        <f>FV(taxa_mensal,qtd_anos*12,aporte*-1)</f>
        <v>486568.42506034439</v>
      </c>
    </row>
    <row r="22" spans="1:4" ht="17.25" thickBot="1" x14ac:dyDescent="0.35">
      <c r="B22" s="51" t="s">
        <v>4</v>
      </c>
      <c r="C22" s="52"/>
      <c r="D22" s="48">
        <f>patrimonio*rendimento_carteira</f>
        <v>2919.4105503620663</v>
      </c>
    </row>
    <row r="23" spans="1:4" ht="17.25" thickBot="1" x14ac:dyDescent="0.35"/>
    <row r="24" spans="1:4" s="16" customFormat="1" ht="34.5" customHeight="1" x14ac:dyDescent="0.3">
      <c r="A24" s="2">
        <v>2</v>
      </c>
      <c r="B24" s="4" t="s">
        <v>14</v>
      </c>
      <c r="C24" s="9"/>
      <c r="D24" s="6" t="s">
        <v>16</v>
      </c>
    </row>
    <row r="25" spans="1:4" ht="17.25" x14ac:dyDescent="0.3">
      <c r="A25" s="2">
        <v>2</v>
      </c>
      <c r="B25" s="35" t="s">
        <v>5</v>
      </c>
      <c r="C25" s="36">
        <f>FV($D$20,$A25*12,$D$18*-1)</f>
        <v>54455.254595290433</v>
      </c>
      <c r="D25" s="37">
        <f>C25*rendimento_carteira</f>
        <v>326.73152757174262</v>
      </c>
    </row>
    <row r="26" spans="1:4" ht="17.25" x14ac:dyDescent="0.3">
      <c r="A26" s="2">
        <v>5</v>
      </c>
      <c r="B26" s="38" t="s">
        <v>6</v>
      </c>
      <c r="C26" s="39">
        <f>FV($D$20,$A26*12,$D$18*-1)</f>
        <v>167553.82799697528</v>
      </c>
      <c r="D26" s="40">
        <f>C26*rendimento_carteira</f>
        <v>1005.3229679818517</v>
      </c>
    </row>
    <row r="27" spans="1:4" ht="17.25" x14ac:dyDescent="0.3">
      <c r="A27" s="2">
        <v>10</v>
      </c>
      <c r="B27" s="38" t="s">
        <v>7</v>
      </c>
      <c r="C27" s="39">
        <f>FV($D$20,$A27*12,$D$18*-1)</f>
        <v>486568.42506034439</v>
      </c>
      <c r="D27" s="40">
        <f>C27*rendimento_carteira</f>
        <v>2919.4105503620663</v>
      </c>
    </row>
    <row r="28" spans="1:4" ht="17.25" x14ac:dyDescent="0.3">
      <c r="A28" s="2">
        <v>20</v>
      </c>
      <c r="B28" s="38" t="s">
        <v>8</v>
      </c>
      <c r="C28" s="39">
        <f>FV($D$20,$A28*12,$D$18*-1)</f>
        <v>2250396.800194161</v>
      </c>
      <c r="D28" s="40">
        <f>C28*rendimento_carteira</f>
        <v>13502.380801164967</v>
      </c>
    </row>
    <row r="29" spans="1:4" ht="18" thickBot="1" x14ac:dyDescent="0.35">
      <c r="A29" s="2">
        <v>30</v>
      </c>
      <c r="B29" s="41" t="s">
        <v>9</v>
      </c>
      <c r="C29" s="42">
        <f>FV($D$20,$A29*12,$D$18*-1)</f>
        <v>8644339.3100094292</v>
      </c>
      <c r="D29" s="43">
        <f>C29*rendimento_carteira</f>
        <v>51866.035860056574</v>
      </c>
    </row>
    <row r="30" spans="1:4" x14ac:dyDescent="0.3"/>
    <row r="31" spans="1:4" x14ac:dyDescent="0.3"/>
    <row r="32" spans="1:4" x14ac:dyDescent="0.3">
      <c r="B32" s="54" t="s">
        <v>21</v>
      </c>
      <c r="C32" s="53" t="s">
        <v>20</v>
      </c>
      <c r="D32" s="24"/>
    </row>
    <row r="33" spans="2:4" x14ac:dyDescent="0.3">
      <c r="B33" s="25" t="s">
        <v>18</v>
      </c>
      <c r="C33" s="26">
        <f>aporte</f>
        <v>2000</v>
      </c>
      <c r="D33" s="27"/>
    </row>
    <row r="34" spans="2:4" x14ac:dyDescent="0.3"/>
    <row r="35" spans="2:4" x14ac:dyDescent="0.3">
      <c r="B35" s="45" t="s">
        <v>22</v>
      </c>
      <c r="C35" s="45" t="s">
        <v>23</v>
      </c>
      <c r="D35" s="45" t="s">
        <v>24</v>
      </c>
    </row>
    <row r="36" spans="2:4" x14ac:dyDescent="0.3">
      <c r="B36" s="22" t="s">
        <v>25</v>
      </c>
      <c r="C36" s="23">
        <f>VLOOKUP($C$32&amp;"-"&amp;B36,Planilha2!A:D,4,)</f>
        <v>0.32</v>
      </c>
      <c r="D36" s="44">
        <f>C36*$C$33</f>
        <v>640</v>
      </c>
    </row>
    <row r="37" spans="2:4" x14ac:dyDescent="0.3">
      <c r="B37" s="22" t="s">
        <v>26</v>
      </c>
      <c r="C37" s="23">
        <f>VLOOKUP($C$32&amp;"-"&amp;B37,Planilha2!A:D,4,)</f>
        <v>0.35</v>
      </c>
      <c r="D37" s="44">
        <f>C37*$C$33</f>
        <v>700</v>
      </c>
    </row>
    <row r="38" spans="2:4" x14ac:dyDescent="0.3">
      <c r="B38" s="22" t="s">
        <v>27</v>
      </c>
      <c r="C38" s="23">
        <f>VLOOKUP($C$32&amp;"-"&amp;B38,Planilha2!A:D,4,)</f>
        <v>0.08</v>
      </c>
      <c r="D38" s="44">
        <f>C38*$C$33</f>
        <v>160</v>
      </c>
    </row>
    <row r="39" spans="2:4" x14ac:dyDescent="0.3">
      <c r="B39" s="22" t="s">
        <v>28</v>
      </c>
      <c r="C39" s="23">
        <f>VLOOKUP($C$32&amp;"-"&amp;B39,Planilha2!A:D,4,)</f>
        <v>0.05</v>
      </c>
      <c r="D39" s="44">
        <f>C39*$C$33</f>
        <v>100</v>
      </c>
    </row>
    <row r="40" spans="2:4" x14ac:dyDescent="0.3">
      <c r="B40" s="22" t="s">
        <v>29</v>
      </c>
      <c r="C40" s="23">
        <f>VLOOKUP($C$32&amp;"-"&amp;B40,Planilha2!A:D,4,)</f>
        <v>0.1</v>
      </c>
      <c r="D40" s="44">
        <f>C40*$C$33</f>
        <v>200</v>
      </c>
    </row>
    <row r="41" spans="2:4" x14ac:dyDescent="0.3">
      <c r="B41" s="22" t="s">
        <v>30</v>
      </c>
      <c r="C41" s="23">
        <f>VLOOKUP($C$32&amp;"-"&amp;B41,Planilha2!A:D,4,)</f>
        <v>0.1</v>
      </c>
      <c r="D41" s="44">
        <f>C41*$C$33</f>
        <v>200</v>
      </c>
    </row>
    <row r="42" spans="2:4" x14ac:dyDescent="0.3">
      <c r="B42" s="45"/>
      <c r="C42" s="45"/>
      <c r="D42" s="46">
        <f>SUM(D36:D41)</f>
        <v>2000</v>
      </c>
    </row>
    <row r="43" spans="2:4" x14ac:dyDescent="0.3"/>
    <row r="44" spans="2:4" x14ac:dyDescent="0.3"/>
    <row r="45" spans="2:4" x14ac:dyDescent="0.3"/>
    <row r="46" spans="2:4" x14ac:dyDescent="0.3"/>
    <row r="47" spans="2:4" x14ac:dyDescent="0.3"/>
    <row r="48" spans="2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</sheetData>
  <mergeCells count="11">
    <mergeCell ref="B19:C19"/>
    <mergeCell ref="B20:C20"/>
    <mergeCell ref="B21:C21"/>
    <mergeCell ref="B22:C22"/>
    <mergeCell ref="B24:C24"/>
    <mergeCell ref="B17:D17"/>
    <mergeCell ref="B15:C15"/>
    <mergeCell ref="B18:C18"/>
    <mergeCell ref="B14:C14"/>
    <mergeCell ref="B13:C13"/>
    <mergeCell ref="B12:D12"/>
  </mergeCells>
  <dataValidations count="1">
    <dataValidation type="list" allowBlank="1" showInputMessage="1" showErrorMessage="1" sqref="C32" xr:uid="{85E7663E-1A61-4D73-B632-FF8AF16FBF62}">
      <formula1>"Conservador,Agressivo,Moderado"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43AA-2E60-4BD6-BF19-84ED2901D9CE}">
  <dimension ref="A2:G20"/>
  <sheetViews>
    <sheetView workbookViewId="0">
      <selection activeCell="A3" sqref="A3"/>
    </sheetView>
  </sheetViews>
  <sheetFormatPr defaultRowHeight="15" x14ac:dyDescent="0.25"/>
  <cols>
    <col min="1" max="1" width="31.5703125" bestFit="1" customWidth="1"/>
    <col min="2" max="2" width="14.5703125" customWidth="1"/>
    <col min="3" max="3" width="18.5703125" bestFit="1" customWidth="1"/>
    <col min="6" max="6" width="16.85546875" bestFit="1" customWidth="1"/>
    <col min="7" max="7" width="9.140625" style="17"/>
  </cols>
  <sheetData>
    <row r="2" spans="1:7" x14ac:dyDescent="0.25">
      <c r="A2" s="17" t="s">
        <v>32</v>
      </c>
      <c r="B2" s="18" t="s">
        <v>21</v>
      </c>
      <c r="C2" s="18" t="s">
        <v>22</v>
      </c>
      <c r="D2" s="18" t="s">
        <v>31</v>
      </c>
    </row>
    <row r="3" spans="1:7" x14ac:dyDescent="0.25">
      <c r="A3" t="str">
        <f>B3&amp;"-"&amp;C3</f>
        <v>Conservador-PAPEL</v>
      </c>
      <c r="B3" s="18" t="s">
        <v>19</v>
      </c>
      <c r="C3" s="18" t="s">
        <v>25</v>
      </c>
      <c r="D3" s="19">
        <v>0.3</v>
      </c>
      <c r="G3" s="17" t="s">
        <v>31</v>
      </c>
    </row>
    <row r="4" spans="1:7" x14ac:dyDescent="0.25">
      <c r="A4" t="str">
        <f t="shared" ref="A4:A20" si="0">B4&amp;"-"&amp;C4</f>
        <v>Conservador-TIJOLO</v>
      </c>
      <c r="B4" s="18" t="s">
        <v>19</v>
      </c>
      <c r="C4" s="18" t="s">
        <v>26</v>
      </c>
      <c r="D4" s="19">
        <v>0.5</v>
      </c>
      <c r="F4" s="20" t="s">
        <v>33</v>
      </c>
      <c r="G4" s="21">
        <f>VLOOKUP(F4,$A:$D,4,FALSE)</f>
        <v>0.35</v>
      </c>
    </row>
    <row r="5" spans="1:7" x14ac:dyDescent="0.25">
      <c r="A5" t="str">
        <f t="shared" si="0"/>
        <v>Conservador-HÍBRIDOS</v>
      </c>
      <c r="B5" s="18" t="s">
        <v>19</v>
      </c>
      <c r="C5" s="18" t="s">
        <v>27</v>
      </c>
      <c r="D5" s="19">
        <v>0.1</v>
      </c>
    </row>
    <row r="6" spans="1:7" x14ac:dyDescent="0.25">
      <c r="A6" t="str">
        <f t="shared" si="0"/>
        <v>Conservador-FOFs</v>
      </c>
      <c r="B6" s="18" t="s">
        <v>19</v>
      </c>
      <c r="C6" s="18" t="s">
        <v>28</v>
      </c>
      <c r="D6" s="19">
        <v>0.1</v>
      </c>
    </row>
    <row r="7" spans="1:7" x14ac:dyDescent="0.25">
      <c r="A7" t="str">
        <f t="shared" si="0"/>
        <v>Conservador-DESENVOLVIMENTO</v>
      </c>
      <c r="B7" s="18" t="s">
        <v>19</v>
      </c>
      <c r="C7" s="18" t="s">
        <v>29</v>
      </c>
      <c r="D7" s="19">
        <v>0</v>
      </c>
    </row>
    <row r="8" spans="1:7" x14ac:dyDescent="0.25">
      <c r="A8" t="str">
        <f t="shared" si="0"/>
        <v>Conservador-HOTELARIAS</v>
      </c>
      <c r="B8" s="18" t="s">
        <v>19</v>
      </c>
      <c r="C8" s="18" t="s">
        <v>30</v>
      </c>
      <c r="D8" s="19">
        <v>0</v>
      </c>
    </row>
    <row r="9" spans="1:7" x14ac:dyDescent="0.25">
      <c r="A9" t="str">
        <f t="shared" si="0"/>
        <v>Moderado-PAPEL</v>
      </c>
      <c r="B9" s="18" t="s">
        <v>20</v>
      </c>
      <c r="C9" s="18" t="s">
        <v>25</v>
      </c>
      <c r="D9" s="19">
        <v>0.32</v>
      </c>
    </row>
    <row r="10" spans="1:7" x14ac:dyDescent="0.25">
      <c r="A10" t="str">
        <f t="shared" si="0"/>
        <v>Moderado-TIJOLO</v>
      </c>
      <c r="B10" s="18" t="s">
        <v>20</v>
      </c>
      <c r="C10" s="18" t="s">
        <v>26</v>
      </c>
      <c r="D10" s="19">
        <v>0.35</v>
      </c>
    </row>
    <row r="11" spans="1:7" x14ac:dyDescent="0.25">
      <c r="A11" t="str">
        <f t="shared" si="0"/>
        <v>Moderado-HÍBRIDOS</v>
      </c>
      <c r="B11" s="18" t="s">
        <v>20</v>
      </c>
      <c r="C11" s="18" t="s">
        <v>27</v>
      </c>
      <c r="D11" s="19">
        <v>0.08</v>
      </c>
    </row>
    <row r="12" spans="1:7" x14ac:dyDescent="0.25">
      <c r="A12" t="str">
        <f t="shared" si="0"/>
        <v>Moderado-FOFs</v>
      </c>
      <c r="B12" s="18" t="s">
        <v>20</v>
      </c>
      <c r="C12" s="18" t="s">
        <v>28</v>
      </c>
      <c r="D12" s="19">
        <v>0.05</v>
      </c>
    </row>
    <row r="13" spans="1:7" x14ac:dyDescent="0.25">
      <c r="A13" t="str">
        <f t="shared" si="0"/>
        <v>Moderado-DESENVOLVIMENTO</v>
      </c>
      <c r="B13" s="18" t="s">
        <v>20</v>
      </c>
      <c r="C13" s="18" t="s">
        <v>29</v>
      </c>
      <c r="D13" s="19">
        <v>0.1</v>
      </c>
    </row>
    <row r="14" spans="1:7" x14ac:dyDescent="0.25">
      <c r="A14" t="str">
        <f t="shared" si="0"/>
        <v>Moderado-HOTELARIAS</v>
      </c>
      <c r="B14" s="18" t="s">
        <v>20</v>
      </c>
      <c r="C14" s="18" t="s">
        <v>30</v>
      </c>
      <c r="D14" s="19">
        <v>0.1</v>
      </c>
    </row>
    <row r="15" spans="1:7" x14ac:dyDescent="0.25">
      <c r="A15" t="str">
        <f t="shared" si="0"/>
        <v>Agressivo-PAPEL</v>
      </c>
      <c r="B15" s="18" t="s">
        <v>17</v>
      </c>
      <c r="C15" s="18" t="s">
        <v>25</v>
      </c>
      <c r="D15" s="19">
        <v>0.5</v>
      </c>
    </row>
    <row r="16" spans="1:7" x14ac:dyDescent="0.25">
      <c r="A16" t="str">
        <f t="shared" si="0"/>
        <v>Agressivo-TIJOLO</v>
      </c>
      <c r="B16" s="18" t="s">
        <v>17</v>
      </c>
      <c r="C16" s="18" t="s">
        <v>26</v>
      </c>
      <c r="D16" s="19">
        <v>0.1</v>
      </c>
    </row>
    <row r="17" spans="1:4" x14ac:dyDescent="0.25">
      <c r="A17" t="str">
        <f t="shared" si="0"/>
        <v>Agressivo-HÍBRIDOS</v>
      </c>
      <c r="B17" s="18" t="s">
        <v>17</v>
      </c>
      <c r="C17" s="18" t="s">
        <v>27</v>
      </c>
      <c r="D17" s="19">
        <v>0.05</v>
      </c>
    </row>
    <row r="18" spans="1:4" x14ac:dyDescent="0.25">
      <c r="A18" t="str">
        <f t="shared" si="0"/>
        <v>Agressivo-FOFs</v>
      </c>
      <c r="B18" s="18" t="s">
        <v>17</v>
      </c>
      <c r="C18" s="18" t="s">
        <v>28</v>
      </c>
      <c r="D18" s="19">
        <v>0.05</v>
      </c>
    </row>
    <row r="19" spans="1:4" x14ac:dyDescent="0.25">
      <c r="A19" t="str">
        <f t="shared" si="0"/>
        <v>Agressivo-DESENVOLVIMENTO</v>
      </c>
      <c r="B19" s="18" t="s">
        <v>17</v>
      </c>
      <c r="C19" s="18" t="s">
        <v>29</v>
      </c>
      <c r="D19" s="19">
        <v>0.2</v>
      </c>
    </row>
    <row r="20" spans="1:4" x14ac:dyDescent="0.25">
      <c r="A20" t="str">
        <f t="shared" si="0"/>
        <v>Agressivo-HOTELARIAS</v>
      </c>
      <c r="B20" s="18" t="s">
        <v>17</v>
      </c>
      <c r="C20" s="18" t="s">
        <v>30</v>
      </c>
      <c r="D20" s="1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RENALI COZACISKI CAVALCANTE</dc:creator>
  <cp:lastModifiedBy>RENALI COZACISKI CAVALCANTE</cp:lastModifiedBy>
  <dcterms:created xsi:type="dcterms:W3CDTF">2026-01-28T14:43:21Z</dcterms:created>
  <dcterms:modified xsi:type="dcterms:W3CDTF">2026-01-28T18:44:12Z</dcterms:modified>
</cp:coreProperties>
</file>