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mtds-my.sharepoint.com/personal/ti_metodos-rnc_com_br/Documents/Área de Trabalho/CODERN/2022/DRE NATAL/"/>
    </mc:Choice>
  </mc:AlternateContent>
  <xr:revisionPtr revIDLastSave="0" documentId="8_{9DE4AA3F-685E-46EF-AFF0-BB4923DB9592}" xr6:coauthVersionLast="47" xr6:coauthVersionMax="47" xr10:uidLastSave="{00000000-0000-0000-0000-000000000000}"/>
  <bookViews>
    <workbookView xWindow="28680" yWindow="-120" windowWidth="24240" windowHeight="13140" xr2:uid="{9CD666CF-D8AF-4A24-BDE4-2170DC6EE230}"/>
  </bookViews>
  <sheets>
    <sheet name="Planilha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7" i="1" l="1"/>
  <c r="C106" i="1"/>
  <c r="C104" i="1"/>
  <c r="C103" i="1"/>
  <c r="C102" i="1" s="1"/>
  <c r="C101" i="1" s="1"/>
  <c r="C99" i="1"/>
  <c r="C98" i="1"/>
  <c r="C97" i="1" s="1"/>
  <c r="C96" i="1" s="1"/>
  <c r="C94" i="1"/>
  <c r="C93" i="1" s="1"/>
  <c r="C91" i="1"/>
  <c r="C90" i="1"/>
  <c r="C89" i="1"/>
  <c r="C88" i="1"/>
  <c r="C87" i="1"/>
  <c r="C86" i="1"/>
  <c r="C85" i="1" s="1"/>
  <c r="C84" i="1" s="1"/>
  <c r="C82" i="1"/>
  <c r="C81" i="1"/>
  <c r="C80" i="1"/>
  <c r="C79" i="1"/>
  <c r="C78" i="1"/>
  <c r="C77" i="1" s="1"/>
  <c r="C76" i="1"/>
  <c r="C75" i="1"/>
  <c r="C74" i="1"/>
  <c r="C73" i="1"/>
  <c r="C72" i="1"/>
  <c r="C71" i="1"/>
  <c r="C70" i="1"/>
  <c r="C69" i="1" s="1"/>
  <c r="C59" i="1"/>
  <c r="C54" i="1"/>
  <c r="C49" i="1"/>
  <c r="C44" i="1"/>
  <c r="C39" i="1"/>
  <c r="C34" i="1"/>
  <c r="C29" i="1"/>
  <c r="C23" i="1" s="1"/>
  <c r="C24" i="1"/>
  <c r="C11" i="1"/>
  <c r="C10" i="1"/>
  <c r="C9" i="1"/>
  <c r="C8" i="1"/>
  <c r="C7" i="1"/>
  <c r="C6" i="1"/>
  <c r="C5" i="1"/>
  <c r="C4" i="1"/>
  <c r="C3" i="1"/>
  <c r="C2" i="1" s="1"/>
  <c r="C22" i="1" l="1"/>
  <c r="C83" i="1" s="1"/>
  <c r="C92" i="1" s="1"/>
  <c r="C95" i="1" s="1"/>
  <c r="C100" i="1" s="1"/>
  <c r="C105" i="1" s="1"/>
  <c r="C109" i="1" s="1"/>
  <c r="C108" i="1" s="1"/>
  <c r="C1" i="1"/>
</calcChain>
</file>

<file path=xl/sharedStrings.xml><?xml version="1.0" encoding="utf-8"?>
<sst xmlns="http://schemas.openxmlformats.org/spreadsheetml/2006/main" count="208" uniqueCount="167">
  <si>
    <t>RECEITAS</t>
  </si>
  <si>
    <t>3.01</t>
  </si>
  <si>
    <t>Receita Bruta dos Servicos Portuarios</t>
  </si>
  <si>
    <t>3.01.01</t>
  </si>
  <si>
    <t>Receitas da Infraestrutura de Acesso Aquaviario</t>
  </si>
  <si>
    <t>3.01.02</t>
  </si>
  <si>
    <t>Receitas da Infraestrutura de Acostagem</t>
  </si>
  <si>
    <t>3.01.03</t>
  </si>
  <si>
    <t>Receitas da Infraestrutura Operacional ou Terrestre</t>
  </si>
  <si>
    <t>3.01.04</t>
  </si>
  <si>
    <t>Receitas por Movimentacao de Cargas</t>
  </si>
  <si>
    <t>3.01.05</t>
  </si>
  <si>
    <t>Receitas de Armazenagem</t>
  </si>
  <si>
    <t>3.01.06</t>
  </si>
  <si>
    <t>Receitas por Utilização de Equipamentos</t>
  </si>
  <si>
    <t>3.01.07</t>
  </si>
  <si>
    <t>Receitas por Diversos Padronizados</t>
  </si>
  <si>
    <t>3.01.08</t>
  </si>
  <si>
    <t>Receitas com Contratos de Arrendamento</t>
  </si>
  <si>
    <t>3.01.09</t>
  </si>
  <si>
    <t>Receitas com Contratos de Uso Temporario</t>
  </si>
  <si>
    <t>3.01.10</t>
  </si>
  <si>
    <t xml:space="preserve">Receitas Alternativas </t>
  </si>
  <si>
    <t>3.01.10.02</t>
  </si>
  <si>
    <t>Outras receitas operacionais</t>
  </si>
  <si>
    <t>3.01.10.03</t>
  </si>
  <si>
    <t>Receitas Complementares</t>
  </si>
  <si>
    <t>3.01.10.03.01</t>
  </si>
  <si>
    <t>Fornecimentos Tarifados</t>
  </si>
  <si>
    <t>3.01.10.03.02</t>
  </si>
  <si>
    <t>Fornecimentos não Tarifados</t>
  </si>
  <si>
    <t>3.01.10.04</t>
  </si>
  <si>
    <t>Receitas Acessórias</t>
  </si>
  <si>
    <t>3.01.10.04.01</t>
  </si>
  <si>
    <t>Patrimoniais dentro da área do porto organizado</t>
  </si>
  <si>
    <t>3.01.10.04.02</t>
  </si>
  <si>
    <t>Patrimoniais fora da área do porto organizado</t>
  </si>
  <si>
    <t>3.01.10.04.03</t>
  </si>
  <si>
    <t>Publicidade</t>
  </si>
  <si>
    <t>3.01.11</t>
  </si>
  <si>
    <t>Deduções da Receita</t>
  </si>
  <si>
    <t>3.02</t>
  </si>
  <si>
    <t>Receita Operacional Líquida</t>
  </si>
  <si>
    <t>CUSTOS DA ATIVIDADE</t>
  </si>
  <si>
    <t>4.01</t>
  </si>
  <si>
    <t>Custos Alocados à Infraestrutura Marítima</t>
  </si>
  <si>
    <t>4.01.01</t>
  </si>
  <si>
    <t>Custo com Pessoal</t>
  </si>
  <si>
    <t>4.01.02</t>
  </si>
  <si>
    <t>Servicos</t>
  </si>
  <si>
    <t>4.01.03</t>
  </si>
  <si>
    <t>Materiais</t>
  </si>
  <si>
    <t>4.01.04</t>
  </si>
  <si>
    <t>Outros</t>
  </si>
  <si>
    <t>4.02</t>
  </si>
  <si>
    <t>Custos Alocados à Infraestrutura de Acostagem</t>
  </si>
  <si>
    <t>4.02.01</t>
  </si>
  <si>
    <t>4.02.02</t>
  </si>
  <si>
    <t>4.02.03</t>
  </si>
  <si>
    <t>4.02.04</t>
  </si>
  <si>
    <t>4.03</t>
  </si>
  <si>
    <t>Custos Alocados à Infraestrutura Operacional e Terrestre</t>
  </si>
  <si>
    <t>4.03.01</t>
  </si>
  <si>
    <t>4.03.02</t>
  </si>
  <si>
    <t>4.03.03</t>
  </si>
  <si>
    <t>4.03.04</t>
  </si>
  <si>
    <t>4.04</t>
  </si>
  <si>
    <t>Custos Alocados à Armazenagem</t>
  </si>
  <si>
    <t>4.04.01</t>
  </si>
  <si>
    <t>4.04.02</t>
  </si>
  <si>
    <t>4.04.03</t>
  </si>
  <si>
    <t>4.04.04</t>
  </si>
  <si>
    <t>4.05</t>
  </si>
  <si>
    <t>Custos Alocados à Aluguel de Equipamentos</t>
  </si>
  <si>
    <t>4.05.01</t>
  </si>
  <si>
    <t>4.05.02</t>
  </si>
  <si>
    <t>4.05.03</t>
  </si>
  <si>
    <t>4.05.04</t>
  </si>
  <si>
    <t>4.06</t>
  </si>
  <si>
    <t>Custos Alocados à Diversos Padronizados</t>
  </si>
  <si>
    <t>4.06.01</t>
  </si>
  <si>
    <t>4.06.02</t>
  </si>
  <si>
    <t>4.06.03</t>
  </si>
  <si>
    <t>4.06.04</t>
  </si>
  <si>
    <t>4.07</t>
  </si>
  <si>
    <t>Custos Alocados à Movimentação de Cargas</t>
  </si>
  <si>
    <t>4.07.01</t>
  </si>
  <si>
    <t>4.07.02</t>
  </si>
  <si>
    <t>4.07.03</t>
  </si>
  <si>
    <t>4.07.04</t>
  </si>
  <si>
    <t>4.08</t>
  </si>
  <si>
    <t>Custos Alocados à Contratos de Arrendamentos</t>
  </si>
  <si>
    <t>4.08.01</t>
  </si>
  <si>
    <t>4.08.02</t>
  </si>
  <si>
    <t>4.08.03</t>
  </si>
  <si>
    <t>4.08.04</t>
  </si>
  <si>
    <t>4.09</t>
  </si>
  <si>
    <t>Custos Alocados à Contratos de Uso Temporário</t>
  </si>
  <si>
    <t>4.09.01</t>
  </si>
  <si>
    <t>4.09.02</t>
  </si>
  <si>
    <t>4.09.03</t>
  </si>
  <si>
    <t>4.09.04</t>
  </si>
  <si>
    <t>4.10</t>
  </si>
  <si>
    <t>Custos Indiretos</t>
  </si>
  <si>
    <t>4.10.01</t>
  </si>
  <si>
    <t>4.10.02</t>
  </si>
  <si>
    <t>4.10.03</t>
  </si>
  <si>
    <t>4.10.04</t>
  </si>
  <si>
    <t>4.11</t>
  </si>
  <si>
    <t>Custos Alocados à Outorga</t>
  </si>
  <si>
    <t>4.11.01</t>
  </si>
  <si>
    <t>Parcela Fixa da Outorga Onerosa</t>
  </si>
  <si>
    <t>4.11.02</t>
  </si>
  <si>
    <t>Parcela Variável da Outorga Onerosa</t>
  </si>
  <si>
    <t>4.12</t>
  </si>
  <si>
    <t>Custos Alocados às Receitas Complementares</t>
  </si>
  <si>
    <t>4.12.01</t>
  </si>
  <si>
    <t>4.12.02</t>
  </si>
  <si>
    <t>4.12.03</t>
  </si>
  <si>
    <t>4.12.04</t>
  </si>
  <si>
    <t>4.13</t>
  </si>
  <si>
    <t>Custos Alocados às Receitas Acessórias</t>
  </si>
  <si>
    <t>LUCRO OPERACIONAL BRUTO</t>
  </si>
  <si>
    <t>DESPESAS</t>
  </si>
  <si>
    <t>6.01</t>
  </si>
  <si>
    <t>Despesas Administrativas e Gerais</t>
  </si>
  <si>
    <t>6.01.01</t>
  </si>
  <si>
    <t>Despesas com Pessoal</t>
  </si>
  <si>
    <t>6.01.02</t>
  </si>
  <si>
    <t>Servicos de Terceiros</t>
  </si>
  <si>
    <t>6.01.03</t>
  </si>
  <si>
    <t>Utilidades</t>
  </si>
  <si>
    <t>6.01.04</t>
  </si>
  <si>
    <t>Despesas Gerais</t>
  </si>
  <si>
    <t>6.01.06</t>
  </si>
  <si>
    <t>Despesas para Crédito de Liquidação Duvidosa</t>
  </si>
  <si>
    <t>6.01.07</t>
  </si>
  <si>
    <t>Outras Despesas Operacionais</t>
  </si>
  <si>
    <t>6.02</t>
  </si>
  <si>
    <t>RESULTADO ANTES DOS JUROS, IMPOSTOS DE RENDA, CONTRIBUIÇÃO</t>
  </si>
  <si>
    <t>6.03</t>
  </si>
  <si>
    <t>Depreciacao, Amortizacao e Exaustao</t>
  </si>
  <si>
    <t>6.03.01</t>
  </si>
  <si>
    <t>RESULTADO ANTES DOS JUROS, IMPOSTOS DE RENDA E CONTRIBUIÇÃO</t>
  </si>
  <si>
    <t>RESULTADOS FINANCEIROS LIQUIDOS</t>
  </si>
  <si>
    <t>8.01</t>
  </si>
  <si>
    <t>Receitas e Despesas Financeiras</t>
  </si>
  <si>
    <t>8.01.01</t>
  </si>
  <si>
    <t>Receitas Financeiras</t>
  </si>
  <si>
    <t>8.01.02</t>
  </si>
  <si>
    <t>Despesas Financeiras</t>
  </si>
  <si>
    <t xml:space="preserve">RESULTADO OPERACIONAL </t>
  </si>
  <si>
    <t>RESULTADO NAO OPERACIONAL</t>
  </si>
  <si>
    <t>10.01</t>
  </si>
  <si>
    <t>Outras Receitas e Despesas Nao Operacionais</t>
  </si>
  <si>
    <t>10.01.01</t>
  </si>
  <si>
    <t>Receitas Nao Operacionais</t>
  </si>
  <si>
    <t>10.01.02</t>
  </si>
  <si>
    <t>Despesas Não Operacionais</t>
  </si>
  <si>
    <t>RESULTADO ANTES DO IMPOSTO DE RENDA E CONTRIBUIÇÃO SOCIAL</t>
  </si>
  <si>
    <t>11.01</t>
  </si>
  <si>
    <t>Contribuição Social</t>
  </si>
  <si>
    <t>11.02</t>
  </si>
  <si>
    <t>Imposto de Renda</t>
  </si>
  <si>
    <t>RESULTADO LIQUIDO DO EXERCICIO</t>
  </si>
  <si>
    <t>12.01</t>
  </si>
  <si>
    <t>Encerramento do Exercicio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</si>
</sst>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4" fillId="2" borderId="0" xfId="0" applyFont="1" applyFill="1"/>
    <xf numFmtId="0" fontId="4" fillId="0" borderId="0" xfId="0" applyFont="1" applyAlignment="1">
      <alignment horizontal="left"/>
    </xf>
    <xf numFmtId="0" fontId="4" fillId="0" borderId="0" xfId="0" applyFont="1"/>
    <xf numFmtId="0" fontId="4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2" borderId="0" xfId="0" applyFont="1" applyFill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2" fontId="2" fillId="2" borderId="0" xfId="1" applyNumberFormat="1" applyFont="1" applyFill="1"/>
    <xf numFmtId="2" fontId="2" fillId="0" borderId="0" xfId="1" applyNumberFormat="1" applyFont="1"/>
    <xf numFmtId="2" fontId="4" fillId="2" borderId="0" xfId="1" applyNumberFormat="1" applyFont="1" applyFill="1"/>
    <xf numFmtId="2" fontId="4" fillId="0" borderId="0" xfId="1" applyNumberFormat="1" applyFont="1"/>
    <xf numFmtId="2" fontId="4" fillId="2" borderId="1" xfId="1" applyNumberFormat="1" applyFont="1" applyFill="1" applyBorder="1"/>
    <xf numFmtId="2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ao.oliveira\Downloads\DRM%20-%20CODERN%20-%20ANTAC_2022.xlsx" TargetMode="External"/><Relationship Id="rId1" Type="http://schemas.openxmlformats.org/officeDocument/2006/relationships/externalLinkPath" Target="file:///C:\Users\joao.oliveira\Downloads\DRM%20-%20CODERN%20-%20ANTAC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nual 4 níveis"/>
      <sheetName val="DRE 4N Natal"/>
      <sheetName val="Custos Segr 4N Nat"/>
      <sheetName val="DRE 4N AB"/>
      <sheetName val="Custos Segr 4N AB"/>
      <sheetName val="DRE 4N Maceió"/>
      <sheetName val="Anual 3 nível"/>
      <sheetName val="12"/>
      <sheetName val="11"/>
      <sheetName val="10"/>
      <sheetName val="09"/>
      <sheetName val="08"/>
      <sheetName val="07"/>
      <sheetName val="06"/>
      <sheetName val="05"/>
      <sheetName val="04"/>
      <sheetName val="03"/>
      <sheetName val="02"/>
      <sheetName val="01"/>
      <sheetName val="Natal"/>
      <sheetName val="Areia Branca"/>
      <sheetName val="Maceió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A1" t="str">
            <v>Conta</v>
          </cell>
          <cell r="H1" t="str">
            <v>01/06/2022 a 30/06/2022</v>
          </cell>
        </row>
        <row r="2">
          <cell r="A2">
            <v>3</v>
          </cell>
          <cell r="H2">
            <v>-273235.15999999997</v>
          </cell>
        </row>
        <row r="3">
          <cell r="A3" t="str">
            <v>3.01</v>
          </cell>
          <cell r="H3">
            <v>-273235.15999999997</v>
          </cell>
        </row>
        <row r="4">
          <cell r="A4" t="str">
            <v>3.01.01</v>
          </cell>
          <cell r="H4">
            <v>-225829.22</v>
          </cell>
        </row>
        <row r="5">
          <cell r="A5" t="str">
            <v>3.01.02</v>
          </cell>
          <cell r="H5">
            <v>-97990.67</v>
          </cell>
        </row>
        <row r="6">
          <cell r="A6" t="str">
            <v>3.01.03</v>
          </cell>
          <cell r="H6">
            <v>-172546.8</v>
          </cell>
        </row>
        <row r="7">
          <cell r="A7" t="str">
            <v>3.01.05</v>
          </cell>
          <cell r="H7">
            <v>-46456.46</v>
          </cell>
        </row>
        <row r="8">
          <cell r="A8" t="str">
            <v>3.01.07</v>
          </cell>
          <cell r="H8">
            <v>-332688.90000000002</v>
          </cell>
        </row>
        <row r="9">
          <cell r="A9" t="str">
            <v>3.01.08</v>
          </cell>
          <cell r="H9">
            <v>-76614.16</v>
          </cell>
        </row>
        <row r="10">
          <cell r="A10" t="str">
            <v>3.01.09</v>
          </cell>
          <cell r="H10">
            <v>678891.05</v>
          </cell>
        </row>
        <row r="11">
          <cell r="A11">
            <v>4</v>
          </cell>
          <cell r="H11">
            <v>1061455.51</v>
          </cell>
        </row>
        <row r="12">
          <cell r="A12" t="str">
            <v>4.10</v>
          </cell>
          <cell r="H12">
            <v>1061455.51</v>
          </cell>
        </row>
        <row r="13">
          <cell r="A13" t="str">
            <v>4.10.01</v>
          </cell>
          <cell r="H13">
            <v>569090.56999999995</v>
          </cell>
        </row>
        <row r="14">
          <cell r="A14" t="str">
            <v>4.10.02</v>
          </cell>
          <cell r="H14">
            <v>436975.73</v>
          </cell>
        </row>
        <row r="15">
          <cell r="A15" t="str">
            <v>4.10.03</v>
          </cell>
          <cell r="H15">
            <v>21283.99</v>
          </cell>
        </row>
        <row r="16">
          <cell r="A16" t="str">
            <v>4.10.04</v>
          </cell>
          <cell r="H16">
            <v>34105.22</v>
          </cell>
        </row>
        <row r="17">
          <cell r="A17">
            <v>6</v>
          </cell>
          <cell r="H17">
            <v>2168778.98</v>
          </cell>
        </row>
        <row r="18">
          <cell r="A18" t="str">
            <v>6.01</v>
          </cell>
          <cell r="H18">
            <v>2132627.88</v>
          </cell>
        </row>
        <row r="19">
          <cell r="A19" t="str">
            <v>6.01.01</v>
          </cell>
          <cell r="H19">
            <v>1736015.76</v>
          </cell>
        </row>
        <row r="20">
          <cell r="A20" t="str">
            <v>6.01.02</v>
          </cell>
          <cell r="H20">
            <v>195421.93</v>
          </cell>
        </row>
        <row r="21">
          <cell r="A21" t="str">
            <v>6.01.03</v>
          </cell>
          <cell r="H21">
            <v>-27132.1</v>
          </cell>
        </row>
        <row r="22">
          <cell r="A22" t="str">
            <v>6.01.04</v>
          </cell>
          <cell r="H22">
            <v>132441.07</v>
          </cell>
        </row>
        <row r="23">
          <cell r="A23" t="str">
            <v>6.01.07</v>
          </cell>
          <cell r="H23">
            <v>95881.22</v>
          </cell>
        </row>
        <row r="24">
          <cell r="A24" t="str">
            <v>6.03</v>
          </cell>
          <cell r="H24">
            <v>36151.1</v>
          </cell>
        </row>
        <row r="25">
          <cell r="A25" t="str">
            <v>6.03.01</v>
          </cell>
          <cell r="H25">
            <v>36151.1</v>
          </cell>
        </row>
        <row r="26">
          <cell r="A26">
            <v>8</v>
          </cell>
          <cell r="H26">
            <v>1154846.33</v>
          </cell>
        </row>
        <row r="27">
          <cell r="A27" t="str">
            <v>8.01</v>
          </cell>
          <cell r="H27">
            <v>1154846.33</v>
          </cell>
        </row>
        <row r="28">
          <cell r="A28" t="str">
            <v>8.01.01</v>
          </cell>
          <cell r="H28">
            <v>-548096.43999999994</v>
          </cell>
        </row>
        <row r="29">
          <cell r="A29" t="str">
            <v>8.01.02</v>
          </cell>
          <cell r="H29">
            <v>1702942.77</v>
          </cell>
        </row>
        <row r="30">
          <cell r="A30">
            <v>10</v>
          </cell>
          <cell r="H30">
            <v>-88759.19</v>
          </cell>
        </row>
        <row r="31">
          <cell r="A31" t="str">
            <v>10.01</v>
          </cell>
          <cell r="H31">
            <v>-88759.19</v>
          </cell>
        </row>
        <row r="32">
          <cell r="A32" t="str">
            <v>10.01.01</v>
          </cell>
          <cell r="H32">
            <v>-88759.19</v>
          </cell>
        </row>
        <row r="33">
          <cell r="A33" t="str">
            <v>10.01.02</v>
          </cell>
          <cell r="H33">
            <v>0</v>
          </cell>
        </row>
        <row r="34">
          <cell r="A34">
            <v>12</v>
          </cell>
          <cell r="H34">
            <v>-4077316.39</v>
          </cell>
        </row>
        <row r="35">
          <cell r="A35" t="str">
            <v>12.01</v>
          </cell>
          <cell r="H35">
            <v>-4077316.39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4B3F2-80E6-4DFC-A24E-36C110786634}">
  <dimension ref="A1:C109"/>
  <sheetViews>
    <sheetView tabSelected="1" workbookViewId="0">
      <selection activeCell="D4" sqref="D4"/>
    </sheetView>
  </sheetViews>
  <sheetFormatPr defaultRowHeight="15" x14ac:dyDescent="0.25"/>
  <cols>
    <col min="1" max="1" width="12.28515625" bestFit="1" customWidth="1"/>
    <col min="2" max="2" width="69.85546875" bestFit="1" customWidth="1"/>
    <col min="3" max="3" width="12.28515625" style="20" bestFit="1" customWidth="1"/>
  </cols>
  <sheetData>
    <row r="1" spans="1:3" x14ac:dyDescent="0.25">
      <c r="A1" s="1">
        <v>3</v>
      </c>
      <c r="B1" s="2" t="s">
        <v>0</v>
      </c>
      <c r="C1" s="15">
        <f>SUM(C2)</f>
        <v>2135132.34</v>
      </c>
    </row>
    <row r="2" spans="1:3" x14ac:dyDescent="0.25">
      <c r="A2" s="3" t="s">
        <v>1</v>
      </c>
      <c r="B2" s="4" t="s">
        <v>2</v>
      </c>
      <c r="C2" s="16">
        <f>SUM(C3:C12)</f>
        <v>2135132.34</v>
      </c>
    </row>
    <row r="3" spans="1:3" x14ac:dyDescent="0.25">
      <c r="A3" s="5" t="s">
        <v>3</v>
      </c>
      <c r="B3" s="6" t="s">
        <v>4</v>
      </c>
      <c r="C3" s="17">
        <f>SUMIFS([1]Natal!H:H,[1]Natal!A:A,[1]!Tabela1324567[[#This Row],[Conta]])*-1</f>
        <v>273235.15999999997</v>
      </c>
    </row>
    <row r="4" spans="1:3" x14ac:dyDescent="0.25">
      <c r="A4" s="7" t="s">
        <v>5</v>
      </c>
      <c r="B4" s="8" t="s">
        <v>6</v>
      </c>
      <c r="C4" s="18">
        <f>SUMIFS([1]Natal!H:H,[1]Natal!A:A,[1]!Tabela1324567[[#This Row],[Conta]])*-1</f>
        <v>273235.15999999997</v>
      </c>
    </row>
    <row r="5" spans="1:3" x14ac:dyDescent="0.25">
      <c r="A5" s="9" t="s">
        <v>7</v>
      </c>
      <c r="B5" s="6" t="s">
        <v>8</v>
      </c>
      <c r="C5" s="17">
        <f>SUMIFS([1]Natal!H:H,[1]Natal!A:A,[1]!Tabela1324567[[#This Row],[Conta]])*-1</f>
        <v>225829.22</v>
      </c>
    </row>
    <row r="6" spans="1:3" x14ac:dyDescent="0.25">
      <c r="A6" s="7" t="s">
        <v>9</v>
      </c>
      <c r="B6" s="8" t="s">
        <v>10</v>
      </c>
      <c r="C6" s="18">
        <f>SUMIFS([1]Natal!H:H,[1]Natal!A:A,[1]!Tabela1324567[[#This Row],[Conta]])*-1</f>
        <v>97990.67</v>
      </c>
    </row>
    <row r="7" spans="1:3" x14ac:dyDescent="0.25">
      <c r="A7" s="5" t="s">
        <v>11</v>
      </c>
      <c r="B7" s="6" t="s">
        <v>12</v>
      </c>
      <c r="C7" s="17">
        <f>SUMIFS([1]Natal!H:H,[1]Natal!A:A,[1]!Tabela1324567[[#This Row],[Conta]])*-1</f>
        <v>172546.8</v>
      </c>
    </row>
    <row r="8" spans="1:3" x14ac:dyDescent="0.25">
      <c r="A8" s="10" t="s">
        <v>13</v>
      </c>
      <c r="B8" s="11" t="s">
        <v>14</v>
      </c>
      <c r="C8" s="18">
        <f>SUMIFS([1]Natal!H:H,[1]Natal!A:A,[1]!Tabela1324567[[#This Row],[Conta]])*-1</f>
        <v>0</v>
      </c>
    </row>
    <row r="9" spans="1:3" x14ac:dyDescent="0.25">
      <c r="A9" s="9" t="s">
        <v>15</v>
      </c>
      <c r="B9" s="6" t="s">
        <v>16</v>
      </c>
      <c r="C9" s="17">
        <f>SUMIFS([1]Natal!H:H,[1]Natal!A:A,[1]!Tabela1324567[[#This Row],[Conta]])*-1</f>
        <v>46456.46</v>
      </c>
    </row>
    <row r="10" spans="1:3" x14ac:dyDescent="0.25">
      <c r="A10" s="7" t="s">
        <v>17</v>
      </c>
      <c r="B10" s="8" t="s">
        <v>18</v>
      </c>
      <c r="C10" s="18">
        <f>SUMIFS([1]Natal!H:H,[1]Natal!A:A,[1]!Tabela1324567[[#This Row],[Conta]])*-1</f>
        <v>0</v>
      </c>
    </row>
    <row r="11" spans="1:3" x14ac:dyDescent="0.25">
      <c r="A11" s="9" t="s">
        <v>19</v>
      </c>
      <c r="B11" s="6" t="s">
        <v>20</v>
      </c>
      <c r="C11" s="17">
        <f>(SUMIFS([1]Natal!H:H,[1]Natal!A:A,[1]!Tabela1324567[[#This Row],[Conta]])*-1)-C21-C12+610978.99</f>
        <v>1011579.95</v>
      </c>
    </row>
    <row r="12" spans="1:3" x14ac:dyDescent="0.25">
      <c r="A12" s="10" t="s">
        <v>21</v>
      </c>
      <c r="B12" s="11" t="s">
        <v>22</v>
      </c>
      <c r="C12" s="18">
        <v>34258.92</v>
      </c>
    </row>
    <row r="13" spans="1:3" x14ac:dyDescent="0.25">
      <c r="A13" s="5" t="s">
        <v>23</v>
      </c>
      <c r="B13" s="12" t="s">
        <v>24</v>
      </c>
      <c r="C13" s="17">
        <v>0</v>
      </c>
    </row>
    <row r="14" spans="1:3" x14ac:dyDescent="0.25">
      <c r="A14" s="10" t="s">
        <v>25</v>
      </c>
      <c r="B14" s="11" t="s">
        <v>26</v>
      </c>
      <c r="C14" s="18">
        <v>0</v>
      </c>
    </row>
    <row r="15" spans="1:3" x14ac:dyDescent="0.25">
      <c r="A15" s="5" t="s">
        <v>27</v>
      </c>
      <c r="B15" s="12" t="s">
        <v>28</v>
      </c>
      <c r="C15" s="17">
        <v>0</v>
      </c>
    </row>
    <row r="16" spans="1:3" x14ac:dyDescent="0.25">
      <c r="A16" s="10" t="s">
        <v>29</v>
      </c>
      <c r="B16" s="11" t="s">
        <v>30</v>
      </c>
      <c r="C16" s="18">
        <v>0</v>
      </c>
    </row>
    <row r="17" spans="1:3" x14ac:dyDescent="0.25">
      <c r="A17" s="5" t="s">
        <v>31</v>
      </c>
      <c r="B17" s="12" t="s">
        <v>32</v>
      </c>
      <c r="C17" s="17">
        <v>34258.92</v>
      </c>
    </row>
    <row r="18" spans="1:3" x14ac:dyDescent="0.25">
      <c r="A18" s="10" t="s">
        <v>33</v>
      </c>
      <c r="B18" s="11" t="s">
        <v>34</v>
      </c>
      <c r="C18" s="18">
        <v>8727.25</v>
      </c>
    </row>
    <row r="19" spans="1:3" x14ac:dyDescent="0.25">
      <c r="A19" s="5" t="s">
        <v>35</v>
      </c>
      <c r="B19" s="12" t="s">
        <v>36</v>
      </c>
      <c r="C19" s="17">
        <v>25531.67</v>
      </c>
    </row>
    <row r="20" spans="1:3" x14ac:dyDescent="0.25">
      <c r="A20" s="10" t="s">
        <v>37</v>
      </c>
      <c r="B20" s="11" t="s">
        <v>38</v>
      </c>
      <c r="C20" s="18">
        <v>0</v>
      </c>
    </row>
    <row r="21" spans="1:3" x14ac:dyDescent="0.25">
      <c r="A21" s="1" t="s">
        <v>39</v>
      </c>
      <c r="B21" s="2" t="s">
        <v>40</v>
      </c>
      <c r="C21" s="15">
        <v>-102170.98</v>
      </c>
    </row>
    <row r="22" spans="1:3" x14ac:dyDescent="0.25">
      <c r="A22" s="3" t="s">
        <v>41</v>
      </c>
      <c r="B22" s="4" t="s">
        <v>42</v>
      </c>
      <c r="C22" s="16">
        <f>C2+C21</f>
        <v>2032961.3599999999</v>
      </c>
    </row>
    <row r="23" spans="1:3" x14ac:dyDescent="0.25">
      <c r="A23" s="1">
        <v>4</v>
      </c>
      <c r="B23" s="2" t="s">
        <v>43</v>
      </c>
      <c r="C23" s="15">
        <f>C24+C29+C34+C39+C44+C49+C54+C59+C64+C69+C74+C77</f>
        <v>-2109861.73</v>
      </c>
    </row>
    <row r="24" spans="1:3" x14ac:dyDescent="0.25">
      <c r="A24" s="3" t="s">
        <v>44</v>
      </c>
      <c r="B24" s="4" t="s">
        <v>45</v>
      </c>
      <c r="C24" s="16">
        <f>SUM(C25:C28)</f>
        <v>-29649.77</v>
      </c>
    </row>
    <row r="25" spans="1:3" x14ac:dyDescent="0.25">
      <c r="A25" s="5" t="s">
        <v>46</v>
      </c>
      <c r="B25" s="12" t="s">
        <v>47</v>
      </c>
      <c r="C25" s="17">
        <v>-6869.94</v>
      </c>
    </row>
    <row r="26" spans="1:3" x14ac:dyDescent="0.25">
      <c r="A26" s="10" t="s">
        <v>48</v>
      </c>
      <c r="B26" s="11" t="s">
        <v>49</v>
      </c>
      <c r="C26" s="18">
        <v>-21043.47</v>
      </c>
    </row>
    <row r="27" spans="1:3" x14ac:dyDescent="0.25">
      <c r="A27" s="5" t="s">
        <v>50</v>
      </c>
      <c r="B27" s="12" t="s">
        <v>51</v>
      </c>
      <c r="C27" s="17">
        <v>-1736.36</v>
      </c>
    </row>
    <row r="28" spans="1:3" x14ac:dyDescent="0.25">
      <c r="A28" s="10" t="s">
        <v>52</v>
      </c>
      <c r="B28" s="11" t="s">
        <v>53</v>
      </c>
      <c r="C28" s="18">
        <v>0</v>
      </c>
    </row>
    <row r="29" spans="1:3" x14ac:dyDescent="0.25">
      <c r="A29" s="1" t="s">
        <v>54</v>
      </c>
      <c r="B29" s="2" t="s">
        <v>55</v>
      </c>
      <c r="C29" s="15">
        <f>SUM(C30:C33)</f>
        <v>-152277.38</v>
      </c>
    </row>
    <row r="30" spans="1:3" x14ac:dyDescent="0.25">
      <c r="A30" s="10" t="s">
        <v>56</v>
      </c>
      <c r="B30" s="11" t="s">
        <v>47</v>
      </c>
      <c r="C30" s="18">
        <v>-152203.70000000001</v>
      </c>
    </row>
    <row r="31" spans="1:3" x14ac:dyDescent="0.25">
      <c r="A31" s="5" t="s">
        <v>57</v>
      </c>
      <c r="B31" s="12" t="s">
        <v>49</v>
      </c>
      <c r="C31" s="17">
        <v>0</v>
      </c>
    </row>
    <row r="32" spans="1:3" x14ac:dyDescent="0.25">
      <c r="A32" s="10" t="s">
        <v>58</v>
      </c>
      <c r="B32" s="11" t="s">
        <v>51</v>
      </c>
      <c r="C32" s="18">
        <v>-73.680000000000007</v>
      </c>
    </row>
    <row r="33" spans="1:3" x14ac:dyDescent="0.25">
      <c r="A33" s="5" t="s">
        <v>59</v>
      </c>
      <c r="B33" s="12" t="s">
        <v>53</v>
      </c>
      <c r="C33" s="17">
        <v>0</v>
      </c>
    </row>
    <row r="34" spans="1:3" x14ac:dyDescent="0.25">
      <c r="A34" s="3" t="s">
        <v>60</v>
      </c>
      <c r="B34" s="4" t="s">
        <v>61</v>
      </c>
      <c r="C34" s="16">
        <f>SUM(C35:C38)</f>
        <v>-103502.59999999999</v>
      </c>
    </row>
    <row r="35" spans="1:3" x14ac:dyDescent="0.25">
      <c r="A35" s="5" t="s">
        <v>62</v>
      </c>
      <c r="B35" s="12" t="s">
        <v>47</v>
      </c>
      <c r="C35" s="17">
        <v>-84356.43</v>
      </c>
    </row>
    <row r="36" spans="1:3" x14ac:dyDescent="0.25">
      <c r="A36" s="10" t="s">
        <v>63</v>
      </c>
      <c r="B36" s="11" t="s">
        <v>49</v>
      </c>
      <c r="C36" s="18">
        <v>-18962.18</v>
      </c>
    </row>
    <row r="37" spans="1:3" x14ac:dyDescent="0.25">
      <c r="A37" s="5" t="s">
        <v>64</v>
      </c>
      <c r="B37" s="12" t="s">
        <v>51</v>
      </c>
      <c r="C37" s="17">
        <v>-183.99</v>
      </c>
    </row>
    <row r="38" spans="1:3" x14ac:dyDescent="0.25">
      <c r="A38" s="10" t="s">
        <v>65</v>
      </c>
      <c r="B38" s="11" t="s">
        <v>53</v>
      </c>
      <c r="C38" s="18">
        <v>0</v>
      </c>
    </row>
    <row r="39" spans="1:3" x14ac:dyDescent="0.25">
      <c r="A39" s="1" t="s">
        <v>66</v>
      </c>
      <c r="B39" s="2" t="s">
        <v>67</v>
      </c>
      <c r="C39" s="15">
        <f>SUM(C40:C43)</f>
        <v>-193210.3</v>
      </c>
    </row>
    <row r="40" spans="1:3" x14ac:dyDescent="0.25">
      <c r="A40" s="10" t="s">
        <v>68</v>
      </c>
      <c r="B40" s="11" t="s">
        <v>47</v>
      </c>
      <c r="C40" s="18">
        <v>-193210.3</v>
      </c>
    </row>
    <row r="41" spans="1:3" x14ac:dyDescent="0.25">
      <c r="A41" s="5" t="s">
        <v>69</v>
      </c>
      <c r="B41" s="12" t="s">
        <v>49</v>
      </c>
      <c r="C41" s="17">
        <v>0</v>
      </c>
    </row>
    <row r="42" spans="1:3" x14ac:dyDescent="0.25">
      <c r="A42" s="10" t="s">
        <v>70</v>
      </c>
      <c r="B42" s="11" t="s">
        <v>51</v>
      </c>
      <c r="C42" s="18">
        <v>0</v>
      </c>
    </row>
    <row r="43" spans="1:3" x14ac:dyDescent="0.25">
      <c r="A43" s="5" t="s">
        <v>71</v>
      </c>
      <c r="B43" s="12" t="s">
        <v>53</v>
      </c>
      <c r="C43" s="17">
        <v>0</v>
      </c>
    </row>
    <row r="44" spans="1:3" x14ac:dyDescent="0.25">
      <c r="A44" s="3" t="s">
        <v>72</v>
      </c>
      <c r="B44" s="4" t="s">
        <v>73</v>
      </c>
      <c r="C44" s="16">
        <f>SUM(C45:C48)</f>
        <v>0</v>
      </c>
    </row>
    <row r="45" spans="1:3" x14ac:dyDescent="0.25">
      <c r="A45" s="5" t="s">
        <v>74</v>
      </c>
      <c r="B45" s="12" t="s">
        <v>47</v>
      </c>
      <c r="C45" s="17">
        <v>0</v>
      </c>
    </row>
    <row r="46" spans="1:3" x14ac:dyDescent="0.25">
      <c r="A46" s="10" t="s">
        <v>75</v>
      </c>
      <c r="B46" s="11" t="s">
        <v>49</v>
      </c>
      <c r="C46" s="18">
        <v>0</v>
      </c>
    </row>
    <row r="47" spans="1:3" x14ac:dyDescent="0.25">
      <c r="A47" s="5" t="s">
        <v>76</v>
      </c>
      <c r="B47" s="12" t="s">
        <v>51</v>
      </c>
      <c r="C47" s="17">
        <v>0</v>
      </c>
    </row>
    <row r="48" spans="1:3" x14ac:dyDescent="0.25">
      <c r="A48" s="10" t="s">
        <v>77</v>
      </c>
      <c r="B48" s="11" t="s">
        <v>53</v>
      </c>
      <c r="C48" s="18">
        <v>0</v>
      </c>
    </row>
    <row r="49" spans="1:3" x14ac:dyDescent="0.25">
      <c r="A49" s="1" t="s">
        <v>78</v>
      </c>
      <c r="B49" s="2" t="s">
        <v>79</v>
      </c>
      <c r="C49" s="15">
        <f>SUM(C50:C53)</f>
        <v>-222411.03</v>
      </c>
    </row>
    <row r="50" spans="1:3" x14ac:dyDescent="0.25">
      <c r="A50" s="10" t="s">
        <v>80</v>
      </c>
      <c r="B50" s="11" t="s">
        <v>47</v>
      </c>
      <c r="C50" s="18">
        <v>0</v>
      </c>
    </row>
    <row r="51" spans="1:3" x14ac:dyDescent="0.25">
      <c r="A51" s="5" t="s">
        <v>81</v>
      </c>
      <c r="B51" s="12" t="s">
        <v>49</v>
      </c>
      <c r="C51" s="17">
        <v>-222411.03</v>
      </c>
    </row>
    <row r="52" spans="1:3" x14ac:dyDescent="0.25">
      <c r="A52" s="10" t="s">
        <v>82</v>
      </c>
      <c r="B52" s="11" t="s">
        <v>51</v>
      </c>
      <c r="C52" s="18">
        <v>0</v>
      </c>
    </row>
    <row r="53" spans="1:3" x14ac:dyDescent="0.25">
      <c r="A53" s="5" t="s">
        <v>83</v>
      </c>
      <c r="B53" s="12" t="s">
        <v>53</v>
      </c>
      <c r="C53" s="17">
        <v>0</v>
      </c>
    </row>
    <row r="54" spans="1:3" x14ac:dyDescent="0.25">
      <c r="A54" s="3" t="s">
        <v>84</v>
      </c>
      <c r="B54" s="4" t="s">
        <v>85</v>
      </c>
      <c r="C54" s="16">
        <f>SUM(C55:C58)</f>
        <v>-96023.98</v>
      </c>
    </row>
    <row r="55" spans="1:3" x14ac:dyDescent="0.25">
      <c r="A55" s="5" t="s">
        <v>86</v>
      </c>
      <c r="B55" s="12" t="s">
        <v>47</v>
      </c>
      <c r="C55" s="17">
        <v>-95912.83</v>
      </c>
    </row>
    <row r="56" spans="1:3" x14ac:dyDescent="0.25">
      <c r="A56" s="10" t="s">
        <v>87</v>
      </c>
      <c r="B56" s="11" t="s">
        <v>49</v>
      </c>
      <c r="C56" s="18">
        <v>0</v>
      </c>
    </row>
    <row r="57" spans="1:3" x14ac:dyDescent="0.25">
      <c r="A57" s="5" t="s">
        <v>88</v>
      </c>
      <c r="B57" s="12" t="s">
        <v>51</v>
      </c>
      <c r="C57" s="17">
        <v>-111.15</v>
      </c>
    </row>
    <row r="58" spans="1:3" x14ac:dyDescent="0.25">
      <c r="A58" s="10" t="s">
        <v>89</v>
      </c>
      <c r="B58" s="11" t="s">
        <v>53</v>
      </c>
      <c r="C58" s="18">
        <v>0</v>
      </c>
    </row>
    <row r="59" spans="1:3" x14ac:dyDescent="0.25">
      <c r="A59" s="1" t="s">
        <v>90</v>
      </c>
      <c r="B59" s="2" t="s">
        <v>91</v>
      </c>
      <c r="C59" s="15">
        <f>SUM(C60:C63)</f>
        <v>0</v>
      </c>
    </row>
    <row r="60" spans="1:3" x14ac:dyDescent="0.25">
      <c r="A60" s="10" t="s">
        <v>92</v>
      </c>
      <c r="B60" s="11" t="s">
        <v>47</v>
      </c>
      <c r="C60" s="18">
        <v>0</v>
      </c>
    </row>
    <row r="61" spans="1:3" x14ac:dyDescent="0.25">
      <c r="A61" s="5" t="s">
        <v>93</v>
      </c>
      <c r="B61" s="12" t="s">
        <v>49</v>
      </c>
      <c r="C61" s="17">
        <v>0</v>
      </c>
    </row>
    <row r="62" spans="1:3" x14ac:dyDescent="0.25">
      <c r="A62" s="10" t="s">
        <v>94</v>
      </c>
      <c r="B62" s="11" t="s">
        <v>51</v>
      </c>
      <c r="C62" s="18">
        <v>0</v>
      </c>
    </row>
    <row r="63" spans="1:3" x14ac:dyDescent="0.25">
      <c r="A63" s="5" t="s">
        <v>95</v>
      </c>
      <c r="B63" s="12" t="s">
        <v>53</v>
      </c>
      <c r="C63" s="17">
        <v>0</v>
      </c>
    </row>
    <row r="64" spans="1:3" x14ac:dyDescent="0.25">
      <c r="A64" s="3" t="s">
        <v>96</v>
      </c>
      <c r="B64" s="4" t="s">
        <v>97</v>
      </c>
      <c r="C64" s="16">
        <v>0</v>
      </c>
    </row>
    <row r="65" spans="1:3" x14ac:dyDescent="0.25">
      <c r="A65" s="5" t="s">
        <v>98</v>
      </c>
      <c r="B65" s="12" t="s">
        <v>47</v>
      </c>
      <c r="C65" s="17">
        <v>0</v>
      </c>
    </row>
    <row r="66" spans="1:3" x14ac:dyDescent="0.25">
      <c r="A66" s="10" t="s">
        <v>99</v>
      </c>
      <c r="B66" s="11" t="s">
        <v>49</v>
      </c>
      <c r="C66" s="18">
        <v>0</v>
      </c>
    </row>
    <row r="67" spans="1:3" x14ac:dyDescent="0.25">
      <c r="A67" s="5" t="s">
        <v>100</v>
      </c>
      <c r="B67" s="12" t="s">
        <v>51</v>
      </c>
      <c r="C67" s="17">
        <v>0</v>
      </c>
    </row>
    <row r="68" spans="1:3" x14ac:dyDescent="0.25">
      <c r="A68" s="10" t="s">
        <v>101</v>
      </c>
      <c r="B68" s="11" t="s">
        <v>53</v>
      </c>
      <c r="C68" s="18">
        <v>0</v>
      </c>
    </row>
    <row r="69" spans="1:3" x14ac:dyDescent="0.25">
      <c r="A69" s="1" t="s">
        <v>102</v>
      </c>
      <c r="B69" s="2" t="s">
        <v>103</v>
      </c>
      <c r="C69" s="15">
        <f>SUM(C70:C73)</f>
        <v>-1278681.4499999997</v>
      </c>
    </row>
    <row r="70" spans="1:3" x14ac:dyDescent="0.25">
      <c r="A70" s="7" t="s">
        <v>104</v>
      </c>
      <c r="B70" s="8" t="s">
        <v>47</v>
      </c>
      <c r="C70" s="18">
        <f>(SUMIFS([1]Natal!H:H,[1]Natal!A:A,[1]!Tabela1324567[[#This Row],[Conta]])*-1)-C25-C30-C35-C40-C45-C50-C55-C60-C65</f>
        <v>532553.19999999995</v>
      </c>
    </row>
    <row r="71" spans="1:3" x14ac:dyDescent="0.25">
      <c r="A71" s="9" t="s">
        <v>105</v>
      </c>
      <c r="B71" s="6" t="s">
        <v>49</v>
      </c>
      <c r="C71" s="17">
        <f>(SUMIFS([1]Natal!H:H,[1]Natal!A:A,[1]!Tabela1324567[[#This Row],[Conta]])*-1)-C26-C31-C36-C41-C46-C51-C56-C61-C66-4822.75-3411.95</f>
        <v>-807273.52999999991</v>
      </c>
    </row>
    <row r="72" spans="1:3" x14ac:dyDescent="0.25">
      <c r="A72" s="7" t="s">
        <v>106</v>
      </c>
      <c r="B72" s="8" t="s">
        <v>51</v>
      </c>
      <c r="C72" s="18">
        <f>(SUMIFS([1]Natal!H:H,[1]Natal!A:A,[1]!Tabela1324567[[#This Row],[Conta]])*-1)-C27-C32-C37-C42-C47-C52-C57+C62+C67</f>
        <v>-566985.3899999999</v>
      </c>
    </row>
    <row r="73" spans="1:3" x14ac:dyDescent="0.25">
      <c r="A73" s="9" t="s">
        <v>107</v>
      </c>
      <c r="B73" s="6" t="s">
        <v>53</v>
      </c>
      <c r="C73" s="17">
        <f>(SUMIFS([1]Natal!H:H,[1]Natal!A:A,[1]!Tabela1324567[[#This Row],[Conta]])*-1)-C28-C33-C38-C43-C48-C53-C58-C63-C68</f>
        <v>-436975.73</v>
      </c>
    </row>
    <row r="74" spans="1:3" x14ac:dyDescent="0.25">
      <c r="A74" s="3" t="s">
        <v>108</v>
      </c>
      <c r="B74" s="4" t="s">
        <v>109</v>
      </c>
      <c r="C74" s="16">
        <f>SUM(C75:C76)</f>
        <v>-34105.22</v>
      </c>
    </row>
    <row r="75" spans="1:3" x14ac:dyDescent="0.25">
      <c r="A75" s="5" t="s">
        <v>110</v>
      </c>
      <c r="B75" s="6" t="s">
        <v>111</v>
      </c>
      <c r="C75" s="17">
        <f>SUMIFS([1]Natal!H:H,[1]Natal!A:A,[1]!Tabela1324567[[#This Row],[Conta]])*-1</f>
        <v>-34105.22</v>
      </c>
    </row>
    <row r="76" spans="1:3" x14ac:dyDescent="0.25">
      <c r="A76" s="10" t="s">
        <v>112</v>
      </c>
      <c r="B76" s="8" t="s">
        <v>113</v>
      </c>
      <c r="C76" s="18">
        <f>SUMIFS([1]Natal!H:H,[1]Natal!A:A,[1]!Tabela1324567[[#This Row],[Conta]])*-1</f>
        <v>0</v>
      </c>
    </row>
    <row r="77" spans="1:3" x14ac:dyDescent="0.25">
      <c r="A77" s="1" t="s">
        <v>114</v>
      </c>
      <c r="B77" s="2" t="s">
        <v>115</v>
      </c>
      <c r="C77" s="15">
        <f>SUM(C78:C81)</f>
        <v>0</v>
      </c>
    </row>
    <row r="78" spans="1:3" x14ac:dyDescent="0.25">
      <c r="A78" s="10" t="s">
        <v>116</v>
      </c>
      <c r="B78" s="8" t="s">
        <v>47</v>
      </c>
      <c r="C78" s="18">
        <f>SUMIFS([1]Natal!H:H,[1]Natal!A:A,[1]!Tabela1324567[[#This Row],[Conta]])*-1</f>
        <v>0</v>
      </c>
    </row>
    <row r="79" spans="1:3" x14ac:dyDescent="0.25">
      <c r="A79" s="5" t="s">
        <v>117</v>
      </c>
      <c r="B79" s="6" t="s">
        <v>49</v>
      </c>
      <c r="C79" s="17">
        <f>SUMIFS([1]Natal!H:H,[1]Natal!A:A,[1]!Tabela1324567[[#This Row],[Conta]])*-1</f>
        <v>0</v>
      </c>
    </row>
    <row r="80" spans="1:3" x14ac:dyDescent="0.25">
      <c r="A80" s="10" t="s">
        <v>118</v>
      </c>
      <c r="B80" s="8" t="s">
        <v>51</v>
      </c>
      <c r="C80" s="18">
        <f>SUMIFS([1]Natal!H:H,[1]Natal!A:A,[1]!Tabela1324567[[#This Row],[Conta]])*-1</f>
        <v>0</v>
      </c>
    </row>
    <row r="81" spans="1:3" x14ac:dyDescent="0.25">
      <c r="A81" s="5" t="s">
        <v>119</v>
      </c>
      <c r="B81" s="6" t="s">
        <v>53</v>
      </c>
      <c r="C81" s="17">
        <f>SUMIFS([1]Natal!H:H,[1]Natal!A:A,[1]!Tabela1324567[[#This Row],[Conta]])*-1</f>
        <v>0</v>
      </c>
    </row>
    <row r="82" spans="1:3" x14ac:dyDescent="0.25">
      <c r="A82" s="3" t="s">
        <v>120</v>
      </c>
      <c r="B82" s="4" t="s">
        <v>121</v>
      </c>
      <c r="C82" s="16">
        <f>SUMIFS([1]Natal!H:H,[1]Natal!A:A,[1]!Tabela1324567[[#This Row],[Conta]])*-1</f>
        <v>0</v>
      </c>
    </row>
    <row r="83" spans="1:3" x14ac:dyDescent="0.25">
      <c r="A83" s="1">
        <v>5</v>
      </c>
      <c r="B83" s="2" t="s">
        <v>122</v>
      </c>
      <c r="C83" s="15">
        <f>C22+C23</f>
        <v>-76900.370000000112</v>
      </c>
    </row>
    <row r="84" spans="1:3" x14ac:dyDescent="0.25">
      <c r="A84" s="3">
        <v>6</v>
      </c>
      <c r="B84" s="4" t="s">
        <v>123</v>
      </c>
      <c r="C84" s="16">
        <f>C85</f>
        <v>-6329918.8200000003</v>
      </c>
    </row>
    <row r="85" spans="1:3" x14ac:dyDescent="0.25">
      <c r="A85" s="1" t="s">
        <v>124</v>
      </c>
      <c r="B85" s="2" t="s">
        <v>125</v>
      </c>
      <c r="C85" s="15">
        <f>SUM(C86:C91)</f>
        <v>-6329918.8200000003</v>
      </c>
    </row>
    <row r="86" spans="1:3" x14ac:dyDescent="0.25">
      <c r="A86" s="7" t="s">
        <v>126</v>
      </c>
      <c r="B86" s="8" t="s">
        <v>127</v>
      </c>
      <c r="C86" s="18">
        <f>SUMIFS([1]Natal!H:H,[1]Natal!A:A,[1]!Tabela1324567[[#This Row],[Conta]])*-1</f>
        <v>-2168778.98</v>
      </c>
    </row>
    <row r="87" spans="1:3" x14ac:dyDescent="0.25">
      <c r="A87" s="9" t="s">
        <v>128</v>
      </c>
      <c r="B87" s="6" t="s">
        <v>129</v>
      </c>
      <c r="C87" s="17">
        <f>(SUMIFS([1]Natal!H:H,[1]Natal!A:A,[1]!Tabela1324567[[#This Row],[Conta]])*-1)+4822.75</f>
        <v>-2127805.13</v>
      </c>
    </row>
    <row r="88" spans="1:3" x14ac:dyDescent="0.25">
      <c r="A88" s="7" t="s">
        <v>130</v>
      </c>
      <c r="B88" s="8" t="s">
        <v>131</v>
      </c>
      <c r="C88" s="18">
        <f>SUMIFS([1]Natal!H:H,[1]Natal!A:A,[1]!Tabela1324567[[#This Row],[Conta]])*-1</f>
        <v>-1736015.76</v>
      </c>
    </row>
    <row r="89" spans="1:3" x14ac:dyDescent="0.25">
      <c r="A89" s="9" t="s">
        <v>132</v>
      </c>
      <c r="B89" s="6" t="s">
        <v>133</v>
      </c>
      <c r="C89" s="17">
        <f>(SUMIFS([1]Natal!H:H,[1]Natal!A:A,[1]!Tabela1324567[[#This Row],[Conta]])*-1)+3411.95</f>
        <v>-192009.97999999998</v>
      </c>
    </row>
    <row r="90" spans="1:3" x14ac:dyDescent="0.25">
      <c r="A90" s="7" t="s">
        <v>134</v>
      </c>
      <c r="B90" s="8" t="s">
        <v>135</v>
      </c>
      <c r="C90" s="18">
        <f>SUMIFS([1]Natal!H:H,[1]Natal!A:A,[1]!Tabela1324567[[#This Row],[Conta]])*-1</f>
        <v>27132.1</v>
      </c>
    </row>
    <row r="91" spans="1:3" x14ac:dyDescent="0.25">
      <c r="A91" s="9" t="s">
        <v>136</v>
      </c>
      <c r="B91" s="6" t="s">
        <v>137</v>
      </c>
      <c r="C91" s="17">
        <f>SUMIFS([1]Natal!H:H,[1]Natal!A:A,[1]!Tabela1324567[[#This Row],[Conta]])*-1</f>
        <v>-132441.07</v>
      </c>
    </row>
    <row r="92" spans="1:3" x14ac:dyDescent="0.25">
      <c r="A92" s="3" t="s">
        <v>138</v>
      </c>
      <c r="B92" s="4" t="s">
        <v>139</v>
      </c>
      <c r="C92" s="16">
        <f>C83+C84</f>
        <v>-6406819.1900000004</v>
      </c>
    </row>
    <row r="93" spans="1:3" x14ac:dyDescent="0.25">
      <c r="A93" s="1" t="s">
        <v>140</v>
      </c>
      <c r="B93" s="2" t="s">
        <v>141</v>
      </c>
      <c r="C93" s="15">
        <f>SUM(C94)</f>
        <v>0</v>
      </c>
    </row>
    <row r="94" spans="1:3" x14ac:dyDescent="0.25">
      <c r="A94" s="7" t="s">
        <v>142</v>
      </c>
      <c r="B94" s="8" t="s">
        <v>141</v>
      </c>
      <c r="C94" s="18">
        <f>SUMIFS([1]Natal!H:H,[1]Natal!A:A,[1]!Tabela1324567[[#This Row],[Conta]])*-1</f>
        <v>0</v>
      </c>
    </row>
    <row r="95" spans="1:3" x14ac:dyDescent="0.25">
      <c r="A95" s="1">
        <v>7</v>
      </c>
      <c r="B95" s="2" t="s">
        <v>143</v>
      </c>
      <c r="C95" s="15">
        <f>C92+C93</f>
        <v>-6406819.1900000004</v>
      </c>
    </row>
    <row r="96" spans="1:3" x14ac:dyDescent="0.25">
      <c r="A96" s="3">
        <v>8</v>
      </c>
      <c r="B96" s="4" t="s">
        <v>144</v>
      </c>
      <c r="C96" s="16">
        <f>SUM(C97)</f>
        <v>-2309692.66</v>
      </c>
    </row>
    <row r="97" spans="1:3" x14ac:dyDescent="0.25">
      <c r="A97" s="1" t="s">
        <v>145</v>
      </c>
      <c r="B97" s="2" t="s">
        <v>146</v>
      </c>
      <c r="C97" s="15">
        <f>SUM(C98:C99)</f>
        <v>-2309692.66</v>
      </c>
    </row>
    <row r="98" spans="1:3" x14ac:dyDescent="0.25">
      <c r="A98" s="7" t="s">
        <v>147</v>
      </c>
      <c r="B98" s="8" t="s">
        <v>148</v>
      </c>
      <c r="C98" s="18">
        <f>SUMIFS([1]Natal!H:H,[1]Natal!A:A,[1]!Tabela1324567[[#This Row],[Conta]])*-1</f>
        <v>-1154846.33</v>
      </c>
    </row>
    <row r="99" spans="1:3" x14ac:dyDescent="0.25">
      <c r="A99" s="9" t="s">
        <v>149</v>
      </c>
      <c r="B99" s="6" t="s">
        <v>150</v>
      </c>
      <c r="C99" s="17">
        <f>SUMIFS([1]Natal!H:H,[1]Natal!A:A,[1]!Tabela1324567[[#This Row],[Conta]])*-1</f>
        <v>-1154846.33</v>
      </c>
    </row>
    <row r="100" spans="1:3" x14ac:dyDescent="0.25">
      <c r="A100" s="3">
        <v>9</v>
      </c>
      <c r="B100" s="4" t="s">
        <v>151</v>
      </c>
      <c r="C100" s="16">
        <f>C95+C96</f>
        <v>-8716511.8500000015</v>
      </c>
    </row>
    <row r="101" spans="1:3" x14ac:dyDescent="0.25">
      <c r="A101" s="1">
        <v>10</v>
      </c>
      <c r="B101" s="2" t="s">
        <v>152</v>
      </c>
      <c r="C101" s="15">
        <f>SUM(C102)</f>
        <v>177518.38</v>
      </c>
    </row>
    <row r="102" spans="1:3" x14ac:dyDescent="0.25">
      <c r="A102" s="3" t="s">
        <v>153</v>
      </c>
      <c r="B102" s="4" t="s">
        <v>154</v>
      </c>
      <c r="C102" s="16">
        <f>SUM(C103:C104)</f>
        <v>177518.38</v>
      </c>
    </row>
    <row r="103" spans="1:3" x14ac:dyDescent="0.25">
      <c r="A103" s="9" t="s">
        <v>155</v>
      </c>
      <c r="B103" s="6" t="s">
        <v>156</v>
      </c>
      <c r="C103" s="17">
        <f>SUMIFS([1]Natal!H:H,[1]Natal!A:A,[1]!Tabela1324567[[#This Row],[Conta]])*-1</f>
        <v>88759.19</v>
      </c>
    </row>
    <row r="104" spans="1:3" x14ac:dyDescent="0.25">
      <c r="A104" s="7" t="s">
        <v>157</v>
      </c>
      <c r="B104" s="11" t="s">
        <v>158</v>
      </c>
      <c r="C104" s="18">
        <f>SUMIFS([1]Natal!H:H,[1]Natal!A:A,[1]!Tabela1324567[[#This Row],[Conta]])*-1</f>
        <v>88759.19</v>
      </c>
    </row>
    <row r="105" spans="1:3" x14ac:dyDescent="0.25">
      <c r="A105" s="1">
        <v>11</v>
      </c>
      <c r="B105" s="2" t="s">
        <v>159</v>
      </c>
      <c r="C105" s="15">
        <f>C100+C101</f>
        <v>-8538993.4700000007</v>
      </c>
    </row>
    <row r="106" spans="1:3" x14ac:dyDescent="0.25">
      <c r="A106" s="7" t="s">
        <v>160</v>
      </c>
      <c r="B106" s="8" t="s">
        <v>161</v>
      </c>
      <c r="C106" s="18">
        <f>SUMIFS([1]Natal!H:H,[1]Natal!A:A,[1]!Tabela1324567[[#This Row],[Conta]])*-1</f>
        <v>0</v>
      </c>
    </row>
    <row r="107" spans="1:3" x14ac:dyDescent="0.25">
      <c r="A107" s="9" t="s">
        <v>162</v>
      </c>
      <c r="B107" s="6" t="s">
        <v>163</v>
      </c>
      <c r="C107" s="17">
        <f>SUMIFS([1]Natal!H:H,[1]Natal!A:A,[1]!Tabela1324567[[#This Row],[Conta]])*-1</f>
        <v>0</v>
      </c>
    </row>
    <row r="108" spans="1:3" x14ac:dyDescent="0.25">
      <c r="A108" s="3">
        <v>12</v>
      </c>
      <c r="B108" s="4" t="s">
        <v>164</v>
      </c>
      <c r="C108" s="16">
        <f>SUM(C109)</f>
        <v>-8538993.4700000007</v>
      </c>
    </row>
    <row r="109" spans="1:3" ht="15.75" thickBot="1" x14ac:dyDescent="0.3">
      <c r="A109" s="13" t="s">
        <v>165</v>
      </c>
      <c r="B109" s="14" t="s">
        <v>166</v>
      </c>
      <c r="C109" s="19">
        <f>C105+C106+C107</f>
        <v>-8538993.4700000007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Fiscal e Contábil - Métodos</dc:creator>
  <cp:lastModifiedBy>Fiscal e Contábil - Métodos</cp:lastModifiedBy>
  <dcterms:created xsi:type="dcterms:W3CDTF">2024-10-09T20:31:43Z</dcterms:created>
  <dcterms:modified xsi:type="dcterms:W3CDTF">2024-10-09T20:32:31Z</dcterms:modified>
</cp:coreProperties>
</file>